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YO 2023 TECNOLOGIA\"/>
    </mc:Choice>
  </mc:AlternateContent>
  <xr:revisionPtr revIDLastSave="0" documentId="8_{5EE9AEC0-FA65-48A4-A447-C835E506B215}" xr6:coauthVersionLast="47" xr6:coauthVersionMax="47" xr10:uidLastSave="{00000000-0000-0000-0000-000000000000}"/>
  <bookViews>
    <workbookView xWindow="-120" yWindow="-120" windowWidth="29040" windowHeight="15840" xr2:uid="{8AFB3CA9-A87F-42B9-A4D4-E92A1A2AF04F}"/>
  </bookViews>
  <sheets>
    <sheet name="EJEC. 2023" sheetId="1" r:id="rId1"/>
  </sheets>
  <definedNames>
    <definedName name="_xlnm.Print_Area" localSheetId="0">'EJEC. 2023'!$A$1:$V$189</definedName>
    <definedName name="_xlnm.Print_Titles" localSheetId="0">'EJEC. 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3" i="1" l="1"/>
  <c r="V171" i="1"/>
  <c r="I171" i="1"/>
  <c r="U170" i="1"/>
  <c r="U173" i="1" s="1"/>
  <c r="T170" i="1"/>
  <c r="T173" i="1" s="1"/>
  <c r="S170" i="1"/>
  <c r="S173" i="1" s="1"/>
  <c r="R170" i="1"/>
  <c r="R173" i="1" s="1"/>
  <c r="Q170" i="1"/>
  <c r="Q173" i="1" s="1"/>
  <c r="P170" i="1"/>
  <c r="P173" i="1" s="1"/>
  <c r="O170" i="1"/>
  <c r="N170" i="1"/>
  <c r="M170" i="1"/>
  <c r="L170" i="1"/>
  <c r="K170" i="1"/>
  <c r="K173" i="1" s="1"/>
  <c r="J170" i="1"/>
  <c r="J173" i="1" s="1"/>
  <c r="I170" i="1"/>
  <c r="H170" i="1"/>
  <c r="G170" i="1"/>
  <c r="V168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V167" i="1" s="1"/>
  <c r="V166" i="1"/>
  <c r="V165" i="1"/>
  <c r="U164" i="1"/>
  <c r="T164" i="1"/>
  <c r="S164" i="1"/>
  <c r="R164" i="1"/>
  <c r="Q164" i="1"/>
  <c r="P164" i="1"/>
  <c r="O164" i="1"/>
  <c r="N164" i="1"/>
  <c r="V164" i="1" s="1"/>
  <c r="M164" i="1"/>
  <c r="L164" i="1"/>
  <c r="K164" i="1"/>
  <c r="J164" i="1"/>
  <c r="H164" i="1"/>
  <c r="G164" i="1"/>
  <c r="V162" i="1"/>
  <c r="V161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V160" i="1" s="1"/>
  <c r="H160" i="1"/>
  <c r="G160" i="1"/>
  <c r="V159" i="1"/>
  <c r="I159" i="1"/>
  <c r="V158" i="1"/>
  <c r="I158" i="1"/>
  <c r="V157" i="1"/>
  <c r="I157" i="1"/>
  <c r="I155" i="1" s="1"/>
  <c r="V156" i="1"/>
  <c r="I156" i="1"/>
  <c r="U155" i="1"/>
  <c r="T155" i="1"/>
  <c r="S155" i="1"/>
  <c r="R155" i="1"/>
  <c r="Q155" i="1"/>
  <c r="P155" i="1"/>
  <c r="O155" i="1"/>
  <c r="N155" i="1"/>
  <c r="M155" i="1"/>
  <c r="V155" i="1" s="1"/>
  <c r="L155" i="1"/>
  <c r="K155" i="1"/>
  <c r="J155" i="1"/>
  <c r="H155" i="1"/>
  <c r="G155" i="1"/>
  <c r="V153" i="1"/>
  <c r="V152" i="1"/>
  <c r="V151" i="1"/>
  <c r="I151" i="1"/>
  <c r="V150" i="1"/>
  <c r="I150" i="1"/>
  <c r="V149" i="1"/>
  <c r="I149" i="1"/>
  <c r="V148" i="1"/>
  <c r="I148" i="1"/>
  <c r="V147" i="1"/>
  <c r="I147" i="1"/>
  <c r="V146" i="1"/>
  <c r="I146" i="1"/>
  <c r="V145" i="1"/>
  <c r="I145" i="1"/>
  <c r="V144" i="1"/>
  <c r="I144" i="1"/>
  <c r="V143" i="1"/>
  <c r="I143" i="1"/>
  <c r="N142" i="1"/>
  <c r="V142" i="1" s="1"/>
  <c r="V134" i="1" s="1"/>
  <c r="L142" i="1"/>
  <c r="I142" i="1"/>
  <c r="V141" i="1"/>
  <c r="I141" i="1"/>
  <c r="V140" i="1"/>
  <c r="I140" i="1"/>
  <c r="V139" i="1"/>
  <c r="I139" i="1"/>
  <c r="V138" i="1"/>
  <c r="I138" i="1"/>
  <c r="V137" i="1"/>
  <c r="I137" i="1"/>
  <c r="I134" i="1" s="1"/>
  <c r="V136" i="1"/>
  <c r="I136" i="1"/>
  <c r="V135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H134" i="1"/>
  <c r="G134" i="1"/>
  <c r="V132" i="1"/>
  <c r="I132" i="1"/>
  <c r="V131" i="1"/>
  <c r="H131" i="1"/>
  <c r="I131" i="1" s="1"/>
  <c r="I130" i="1" s="1"/>
  <c r="U130" i="1"/>
  <c r="T130" i="1"/>
  <c r="S130" i="1"/>
  <c r="R130" i="1"/>
  <c r="Q130" i="1"/>
  <c r="P130" i="1"/>
  <c r="O130" i="1"/>
  <c r="N130" i="1"/>
  <c r="M130" i="1"/>
  <c r="L130" i="1"/>
  <c r="K130" i="1"/>
  <c r="J130" i="1"/>
  <c r="V130" i="1" s="1"/>
  <c r="G130" i="1"/>
  <c r="V128" i="1"/>
  <c r="V127" i="1"/>
  <c r="V126" i="1"/>
  <c r="V125" i="1"/>
  <c r="V124" i="1"/>
  <c r="V123" i="1"/>
  <c r="V122" i="1"/>
  <c r="I122" i="1"/>
  <c r="H122" i="1"/>
  <c r="N121" i="1"/>
  <c r="V121" i="1" s="1"/>
  <c r="I121" i="1"/>
  <c r="H121" i="1"/>
  <c r="N120" i="1"/>
  <c r="N112" i="1" s="1"/>
  <c r="K120" i="1"/>
  <c r="J120" i="1"/>
  <c r="V120" i="1" s="1"/>
  <c r="G120" i="1"/>
  <c r="I120" i="1" s="1"/>
  <c r="V119" i="1"/>
  <c r="I119" i="1"/>
  <c r="V118" i="1"/>
  <c r="I118" i="1"/>
  <c r="V117" i="1"/>
  <c r="I117" i="1"/>
  <c r="V116" i="1"/>
  <c r="I116" i="1"/>
  <c r="V115" i="1"/>
  <c r="I115" i="1"/>
  <c r="V114" i="1"/>
  <c r="I114" i="1"/>
  <c r="V113" i="1"/>
  <c r="U112" i="1"/>
  <c r="T112" i="1"/>
  <c r="S112" i="1"/>
  <c r="R112" i="1"/>
  <c r="Q112" i="1"/>
  <c r="P112" i="1"/>
  <c r="O112" i="1"/>
  <c r="M112" i="1"/>
  <c r="L112" i="1"/>
  <c r="K112" i="1"/>
  <c r="J112" i="1"/>
  <c r="H112" i="1"/>
  <c r="G112" i="1"/>
  <c r="V110" i="1"/>
  <c r="I110" i="1"/>
  <c r="V109" i="1"/>
  <c r="I109" i="1"/>
  <c r="V108" i="1"/>
  <c r="I108" i="1"/>
  <c r="V107" i="1"/>
  <c r="I107" i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I99" i="1"/>
  <c r="V98" i="1"/>
  <c r="I98" i="1"/>
  <c r="V97" i="1"/>
  <c r="I97" i="1"/>
  <c r="V96" i="1"/>
  <c r="I96" i="1"/>
  <c r="V95" i="1"/>
  <c r="I95" i="1"/>
  <c r="V94" i="1"/>
  <c r="I94" i="1"/>
  <c r="V93" i="1"/>
  <c r="I93" i="1"/>
  <c r="V92" i="1"/>
  <c r="I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I85" i="1"/>
  <c r="V84" i="1"/>
  <c r="I84" i="1"/>
  <c r="V83" i="1"/>
  <c r="I83" i="1"/>
  <c r="V82" i="1"/>
  <c r="I82" i="1"/>
  <c r="V81" i="1"/>
  <c r="I81" i="1"/>
  <c r="I77" i="1" s="1"/>
  <c r="V80" i="1"/>
  <c r="I80" i="1"/>
  <c r="V79" i="1"/>
  <c r="I79" i="1"/>
  <c r="V78" i="1"/>
  <c r="I78" i="1"/>
  <c r="U77" i="1"/>
  <c r="T77" i="1"/>
  <c r="S77" i="1"/>
  <c r="R77" i="1"/>
  <c r="Q77" i="1"/>
  <c r="P77" i="1"/>
  <c r="O77" i="1"/>
  <c r="N77" i="1"/>
  <c r="M77" i="1"/>
  <c r="L77" i="1"/>
  <c r="K77" i="1"/>
  <c r="J77" i="1"/>
  <c r="V77" i="1" s="1"/>
  <c r="H77" i="1"/>
  <c r="G77" i="1"/>
  <c r="V75" i="1"/>
  <c r="I75" i="1"/>
  <c r="V74" i="1"/>
  <c r="I74" i="1"/>
  <c r="N73" i="1"/>
  <c r="V73" i="1" s="1"/>
  <c r="M73" i="1"/>
  <c r="I73" i="1"/>
  <c r="V72" i="1"/>
  <c r="I72" i="1"/>
  <c r="V71" i="1"/>
  <c r="I71" i="1"/>
  <c r="V70" i="1"/>
  <c r="I70" i="1"/>
  <c r="V69" i="1"/>
  <c r="I69" i="1"/>
  <c r="V68" i="1"/>
  <c r="I68" i="1"/>
  <c r="V67" i="1"/>
  <c r="I67" i="1"/>
  <c r="L66" i="1"/>
  <c r="L30" i="1" s="1"/>
  <c r="V30" i="1" s="1"/>
  <c r="I66" i="1"/>
  <c r="V65" i="1"/>
  <c r="I65" i="1"/>
  <c r="V64" i="1"/>
  <c r="I64" i="1"/>
  <c r="V63" i="1"/>
  <c r="I63" i="1"/>
  <c r="V62" i="1"/>
  <c r="I62" i="1"/>
  <c r="K61" i="1"/>
  <c r="V61" i="1" s="1"/>
  <c r="I61" i="1"/>
  <c r="V60" i="1"/>
  <c r="I60" i="1"/>
  <c r="V59" i="1"/>
  <c r="I59" i="1"/>
  <c r="V58" i="1"/>
  <c r="I58" i="1"/>
  <c r="V57" i="1"/>
  <c r="I57" i="1"/>
  <c r="V56" i="1"/>
  <c r="I56" i="1"/>
  <c r="V55" i="1"/>
  <c r="I55" i="1"/>
  <c r="V54" i="1"/>
  <c r="I54" i="1"/>
  <c r="V53" i="1"/>
  <c r="I53" i="1"/>
  <c r="V52" i="1"/>
  <c r="N52" i="1"/>
  <c r="I52" i="1"/>
  <c r="V51" i="1"/>
  <c r="I51" i="1"/>
  <c r="V50" i="1"/>
  <c r="I50" i="1"/>
  <c r="V49" i="1"/>
  <c r="I49" i="1"/>
  <c r="V48" i="1"/>
  <c r="H48" i="1"/>
  <c r="I48" i="1" s="1"/>
  <c r="V47" i="1"/>
  <c r="I47" i="1"/>
  <c r="V46" i="1"/>
  <c r="I46" i="1"/>
  <c r="H46" i="1"/>
  <c r="V45" i="1"/>
  <c r="I45" i="1"/>
  <c r="V44" i="1"/>
  <c r="I44" i="1"/>
  <c r="V43" i="1"/>
  <c r="I43" i="1"/>
  <c r="V42" i="1"/>
  <c r="I42" i="1"/>
  <c r="V41" i="1"/>
  <c r="I41" i="1"/>
  <c r="V40" i="1"/>
  <c r="I40" i="1"/>
  <c r="V39" i="1"/>
  <c r="I39" i="1"/>
  <c r="V38" i="1"/>
  <c r="I38" i="1"/>
  <c r="V37" i="1"/>
  <c r="I37" i="1"/>
  <c r="V36" i="1"/>
  <c r="I36" i="1"/>
  <c r="V35" i="1"/>
  <c r="I35" i="1"/>
  <c r="V34" i="1"/>
  <c r="I34" i="1"/>
  <c r="V33" i="1"/>
  <c r="I33" i="1"/>
  <c r="V32" i="1"/>
  <c r="I32" i="1"/>
  <c r="V31" i="1"/>
  <c r="I31" i="1"/>
  <c r="U30" i="1"/>
  <c r="T30" i="1"/>
  <c r="S30" i="1"/>
  <c r="R30" i="1"/>
  <c r="Q30" i="1"/>
  <c r="P30" i="1"/>
  <c r="O30" i="1"/>
  <c r="N30" i="1"/>
  <c r="M30" i="1"/>
  <c r="K30" i="1"/>
  <c r="J30" i="1"/>
  <c r="G30" i="1"/>
  <c r="V28" i="1"/>
  <c r="I28" i="1"/>
  <c r="V27" i="1"/>
  <c r="I27" i="1"/>
  <c r="V26" i="1"/>
  <c r="I26" i="1"/>
  <c r="V25" i="1"/>
  <c r="I25" i="1"/>
  <c r="V24" i="1"/>
  <c r="I24" i="1"/>
  <c r="V23" i="1"/>
  <c r="I23" i="1"/>
  <c r="V22" i="1"/>
  <c r="I22" i="1"/>
  <c r="V21" i="1"/>
  <c r="I21" i="1"/>
  <c r="V20" i="1"/>
  <c r="I20" i="1"/>
  <c r="V19" i="1"/>
  <c r="G19" i="1"/>
  <c r="I19" i="1" s="1"/>
  <c r="V18" i="1"/>
  <c r="I18" i="1"/>
  <c r="V17" i="1"/>
  <c r="I17" i="1"/>
  <c r="V16" i="1"/>
  <c r="I16" i="1"/>
  <c r="V15" i="1"/>
  <c r="I15" i="1"/>
  <c r="V14" i="1"/>
  <c r="I14" i="1"/>
  <c r="V13" i="1"/>
  <c r="I13" i="1"/>
  <c r="V12" i="1"/>
  <c r="I12" i="1"/>
  <c r="M11" i="1"/>
  <c r="V11" i="1" s="1"/>
  <c r="K11" i="1"/>
  <c r="I11" i="1"/>
  <c r="V10" i="1"/>
  <c r="I10" i="1"/>
  <c r="N9" i="1"/>
  <c r="M9" i="1"/>
  <c r="V9" i="1" s="1"/>
  <c r="I9" i="1"/>
  <c r="V8" i="1"/>
  <c r="G8" i="1"/>
  <c r="I8" i="1" s="1"/>
  <c r="I7" i="1" s="1"/>
  <c r="U7" i="1"/>
  <c r="T7" i="1"/>
  <c r="S7" i="1"/>
  <c r="R7" i="1"/>
  <c r="Q7" i="1"/>
  <c r="P7" i="1"/>
  <c r="O7" i="1"/>
  <c r="N7" i="1"/>
  <c r="L7" i="1"/>
  <c r="K7" i="1"/>
  <c r="J7" i="1"/>
  <c r="H7" i="1"/>
  <c r="V112" i="1" l="1"/>
  <c r="L173" i="1"/>
  <c r="I112" i="1"/>
  <c r="I30" i="1"/>
  <c r="N173" i="1"/>
  <c r="I173" i="1"/>
  <c r="H173" i="1"/>
  <c r="G7" i="1"/>
  <c r="G173" i="1" s="1"/>
  <c r="H30" i="1"/>
  <c r="V66" i="1"/>
  <c r="H130" i="1"/>
  <c r="V170" i="1"/>
  <c r="M7" i="1"/>
  <c r="V7" i="1" s="1"/>
  <c r="M173" i="1" l="1"/>
  <c r="V173" i="1"/>
</calcChain>
</file>

<file path=xl/sharedStrings.xml><?xml version="1.0" encoding="utf-8"?>
<sst xmlns="http://schemas.openxmlformats.org/spreadsheetml/2006/main" count="337" uniqueCount="200">
  <si>
    <t>LIGA MUNICIPAL DOMINICANA</t>
  </si>
  <si>
    <t xml:space="preserve">     EJECUCION PRESUPUESTARIA DE GASTOS Y</t>
  </si>
  <si>
    <t xml:space="preserve"> APLICACIONES FINANCIERA CORRESPONDIENTES AL MES DE MAYO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</si>
  <si>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</si>
  <si>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</si>
  <si>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</si>
  <si>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</si>
  <si>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</si>
  <si>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</si>
  <si>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</si>
  <si>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</si>
  <si>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</si>
  <si>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</si>
  <si>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</si>
  <si>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</si>
  <si>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</si>
  <si>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</si>
  <si>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</si>
  <si>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</si>
  <si>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</si>
  <si>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</si>
  <si>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</si>
  <si>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</si>
  <si>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</si>
  <si>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</si>
  <si>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</si>
  <si>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</si>
  <si>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</si>
  <si>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</si>
  <si>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05</t>
  </si>
  <si>
    <t>S. PERSONAL  EN PERIODO PROBATORIO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</si>
  <si>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</si>
  <si>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</si>
  <si>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</si>
  <si>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</si>
  <si>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</si>
  <si>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</si>
  <si>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</si>
  <si>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</si>
  <si>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</si>
  <si>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</si>
  <si>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</si>
  <si>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</si>
  <si>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</si>
  <si>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</si>
  <si>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</si>
  <si>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</si>
  <si>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</si>
  <si>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</si>
  <si>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</si>
  <si>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</si>
  <si>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</si>
  <si>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</si>
  <si>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</si>
  <si>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</si>
  <si>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</si>
  <si>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</si>
  <si>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</si>
  <si>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</si>
  <si>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</si>
  <si>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</si>
  <si>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</si>
  <si>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</si>
  <si>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</si>
  <si>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</si>
  <si>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</si>
  <si>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</si>
  <si>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</si>
  <si>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</si>
  <si>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</si>
  <si>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</si>
  <si>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</si>
  <si>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</si>
  <si>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</si>
  <si>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</si>
  <si>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</si>
  <si>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</si>
  <si>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</si>
  <si>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</si>
  <si>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</si>
  <si>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</si>
  <si>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</si>
  <si>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</si>
  <si>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</si>
  <si>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</si>
  <si>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</si>
  <si>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</si>
  <si>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</si>
  <si>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</si>
  <si>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</si>
  <si>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</si>
  <si>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</si>
  <si>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</si>
  <si>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</si>
  <si>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</si>
  <si>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SERV.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</si>
  <si>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</si>
  <si>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</si>
  <si>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</si>
  <si>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</si>
  <si>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</si>
  <si>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</si>
  <si>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</si>
  <si>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</si>
  <si>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</si>
  <si>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</si>
  <si>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</si>
  <si>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</si>
  <si>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</si>
  <si>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</si>
  <si>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</si>
  <si>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</si>
  <si>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</si>
  <si>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</si>
  <si>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</si>
  <si>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</si>
  <si>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</si>
  <si>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</si>
  <si>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</si>
  <si>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</si>
  <si>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</si>
  <si>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</si>
  <si>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</si>
  <si>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</si>
  <si>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</si>
  <si>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</si>
  <si>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</si>
  <si>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</si>
  <si>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</si>
  <si>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</si>
  <si>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</si>
  <si>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</si>
  <si>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</si>
  <si>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</si>
  <si>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</si>
  <si>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</si>
  <si>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</si>
  <si>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</si>
  <si>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</si>
  <si>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</si>
  <si>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</si>
  <si>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</si>
  <si>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</si>
  <si>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</si>
  <si>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</si>
  <si>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</si>
  <si>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</si>
  <si>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</si>
  <si>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</si>
  <si>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</si>
  <si>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</si>
  <si>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</si>
  <si>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</si>
  <si>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</si>
  <si>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</si>
  <si>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</si>
  <si>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</si>
  <si>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</si>
  <si>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</si>
  <si>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</si>
  <si>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</si>
  <si>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</si>
  <si>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</si>
  <si>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</si>
  <si>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</si>
  <si>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</si>
  <si>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</si>
  <si>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</si>
  <si>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</si>
  <si>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</si>
  <si>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</si>
  <si>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</si>
  <si>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</si>
  <si>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</si>
  <si>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</si>
  <si>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</si>
  <si>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</si>
  <si>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</si>
  <si>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</si>
  <si>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</si>
  <si>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</si>
  <si>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</si>
  <si>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</si>
  <si>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</si>
  <si>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</si>
  <si>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</si>
  <si>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</si>
  <si>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</si>
  <si>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</si>
  <si>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</si>
  <si>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</si>
  <si>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</si>
  <si>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r>
      <rPr>
        <b/>
        <u/>
        <sz val="16"/>
        <color indexed="9"/>
        <rFont val="Times New Roman"/>
        <family val="1"/>
      </rPr>
      <t xml:space="preserve">                   </t>
    </r>
    <r>
      <rPr>
        <b/>
        <u/>
        <sz val="16"/>
        <color indexed="8"/>
        <rFont val="Times New Roman"/>
        <family val="1"/>
      </rPr>
      <t xml:space="preserve"> LIC. VICTOR JOSE D' AZA</t>
    </r>
  </si>
  <si>
    <t>LIC.  LOURDES MIRABAL</t>
  </si>
  <si>
    <t xml:space="preserve">                     Secretario General</t>
  </si>
  <si>
    <t xml:space="preserve">                                                                         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</si>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</sst>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u/>
      <sz val="16"/>
      <color indexed="9"/>
      <name val="Times New Roman"/>
      <family val="1"/>
    </font>
    <font>
      <b/>
      <u/>
      <sz val="16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8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9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10" fillId="0" borderId="9" xfId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9" fillId="0" borderId="17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11" fillId="3" borderId="19" xfId="1" applyFont="1" applyFill="1" applyBorder="1" applyAlignment="1">
      <alignment vertical="center"/>
    </xf>
    <xf numFmtId="43" fontId="12" fillId="3" borderId="19" xfId="1" applyFont="1" applyFill="1" applyBorder="1" applyAlignment="1">
      <alignment vertical="center"/>
    </xf>
    <xf numFmtId="43" fontId="12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0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43" fontId="8" fillId="2" borderId="10" xfId="2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10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12" fillId="3" borderId="10" xfId="1" applyFont="1" applyFill="1" applyBorder="1" applyAlignment="1">
      <alignment vertical="center"/>
    </xf>
    <xf numFmtId="43" fontId="12" fillId="3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5" fillId="2" borderId="10" xfId="0" applyFont="1" applyFill="1" applyBorder="1" applyAlignment="1">
      <alignment vertical="center"/>
    </xf>
    <xf numFmtId="43" fontId="12" fillId="0" borderId="10" xfId="1" applyFont="1" applyFill="1" applyBorder="1" applyAlignment="1">
      <alignment vertical="center"/>
    </xf>
    <xf numFmtId="43" fontId="12" fillId="3" borderId="10" xfId="1" applyFont="1" applyFill="1" applyBorder="1" applyAlignment="1">
      <alignment horizontal="right" vertical="center"/>
    </xf>
    <xf numFmtId="43" fontId="6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2" borderId="0" xfId="0" applyFont="1" applyFill="1"/>
    <xf numFmtId="43" fontId="2" fillId="2" borderId="0" xfId="1" applyFont="1" applyFill="1"/>
    <xf numFmtId="43" fontId="2" fillId="2" borderId="0" xfId="0" applyNumberFormat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43" fontId="2" fillId="2" borderId="0" xfId="1" applyFont="1" applyFill="1" applyAlignment="1">
      <alignment horizontal="center"/>
    </xf>
    <xf numFmtId="43" fontId="9" fillId="2" borderId="0" xfId="1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21" fillId="2" borderId="0" xfId="0" applyFont="1" applyFill="1" applyAlignment="1">
      <alignment horizontal="left" vertical="center"/>
    </xf>
    <xf numFmtId="43" fontId="21" fillId="2" borderId="0" xfId="1" applyFont="1" applyFill="1" applyAlignment="1">
      <alignment horizontal="center" vertical="center"/>
    </xf>
    <xf numFmtId="43" fontId="22" fillId="2" borderId="0" xfId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FEF19DB2-7882-4275-97E2-9A827A38C13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5</xdr:col>
      <xdr:colOff>1781175</xdr:colOff>
      <xdr:row>4</xdr:row>
      <xdr:rowOff>228600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E42A747-FED2-43AF-B6B7-43186E73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34290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9416-ED3E-49F9-9DAC-383B5B72663D}">
  <sheetPr>
    <tabColor rgb="FF92D050"/>
  </sheetPr>
  <dimension ref="A1:Y190"/>
  <sheetViews>
    <sheetView tabSelected="1" view="pageBreakPreview" topLeftCell="A108" zoomScale="84" zoomScaleNormal="84" zoomScaleSheetLayoutView="84" workbookViewId="0">
      <selection activeCell="N122" sqref="N122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4.42578125" style="4" customWidth="1"/>
    <col min="7" max="7" width="24.7109375" style="156" customWidth="1"/>
    <col min="8" max="8" width="28.140625" style="156" customWidth="1"/>
    <col min="9" max="9" width="22.28515625" style="157" hidden="1" customWidth="1"/>
    <col min="10" max="10" width="23" style="4" customWidth="1"/>
    <col min="11" max="11" width="22.140625" style="157" customWidth="1"/>
    <col min="12" max="12" width="22" style="157" customWidth="1"/>
    <col min="13" max="13" width="21.7109375" style="157" customWidth="1"/>
    <col min="14" max="14" width="22.7109375" style="89" customWidth="1"/>
    <col min="15" max="15" width="9.7109375" style="157" hidden="1" customWidth="1"/>
    <col min="16" max="16" width="9.42578125" style="157" hidden="1" customWidth="1"/>
    <col min="17" max="17" width="12.42578125" style="157" hidden="1" customWidth="1"/>
    <col min="18" max="18" width="18" style="157" hidden="1" customWidth="1"/>
    <col min="19" max="19" width="14.28515625" style="157" hidden="1" customWidth="1"/>
    <col min="20" max="20" width="16.85546875" style="158" hidden="1" customWidth="1"/>
    <col min="21" max="21" width="15.7109375" style="157" hidden="1" customWidth="1"/>
    <col min="22" max="22" width="25.85546875" style="4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4.42578125" style="4" customWidth="1"/>
    <col min="263" max="263" width="24.7109375" style="4" customWidth="1"/>
    <col min="264" max="264" width="28.140625" style="4" customWidth="1"/>
    <col min="265" max="265" width="0" style="4" hidden="1" customWidth="1"/>
    <col min="266" max="266" width="23" style="4" customWidth="1"/>
    <col min="267" max="267" width="22.140625" style="4" customWidth="1"/>
    <col min="268" max="268" width="22" style="4" customWidth="1"/>
    <col min="269" max="269" width="21.7109375" style="4" customWidth="1"/>
    <col min="270" max="270" width="22.7109375" style="4" customWidth="1"/>
    <col min="271" max="277" width="0" style="4" hidden="1" customWidth="1"/>
    <col min="278" max="278" width="25.85546875" style="4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4.42578125" style="4" customWidth="1"/>
    <col min="519" max="519" width="24.7109375" style="4" customWidth="1"/>
    <col min="520" max="520" width="28.140625" style="4" customWidth="1"/>
    <col min="521" max="521" width="0" style="4" hidden="1" customWidth="1"/>
    <col min="522" max="522" width="23" style="4" customWidth="1"/>
    <col min="523" max="523" width="22.140625" style="4" customWidth="1"/>
    <col min="524" max="524" width="22" style="4" customWidth="1"/>
    <col min="525" max="525" width="21.7109375" style="4" customWidth="1"/>
    <col min="526" max="526" width="22.7109375" style="4" customWidth="1"/>
    <col min="527" max="533" width="0" style="4" hidden="1" customWidth="1"/>
    <col min="534" max="534" width="25.85546875" style="4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4.42578125" style="4" customWidth="1"/>
    <col min="775" max="775" width="24.7109375" style="4" customWidth="1"/>
    <col min="776" max="776" width="28.140625" style="4" customWidth="1"/>
    <col min="777" max="777" width="0" style="4" hidden="1" customWidth="1"/>
    <col min="778" max="778" width="23" style="4" customWidth="1"/>
    <col min="779" max="779" width="22.140625" style="4" customWidth="1"/>
    <col min="780" max="780" width="22" style="4" customWidth="1"/>
    <col min="781" max="781" width="21.7109375" style="4" customWidth="1"/>
    <col min="782" max="782" width="22.7109375" style="4" customWidth="1"/>
    <col min="783" max="789" width="0" style="4" hidden="1" customWidth="1"/>
    <col min="790" max="790" width="25.85546875" style="4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4.42578125" style="4" customWidth="1"/>
    <col min="1031" max="1031" width="24.7109375" style="4" customWidth="1"/>
    <col min="1032" max="1032" width="28.140625" style="4" customWidth="1"/>
    <col min="1033" max="1033" width="0" style="4" hidden="1" customWidth="1"/>
    <col min="1034" max="1034" width="23" style="4" customWidth="1"/>
    <col min="1035" max="1035" width="22.140625" style="4" customWidth="1"/>
    <col min="1036" max="1036" width="22" style="4" customWidth="1"/>
    <col min="1037" max="1037" width="21.7109375" style="4" customWidth="1"/>
    <col min="1038" max="1038" width="22.7109375" style="4" customWidth="1"/>
    <col min="1039" max="1045" width="0" style="4" hidden="1" customWidth="1"/>
    <col min="1046" max="1046" width="25.85546875" style="4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4.42578125" style="4" customWidth="1"/>
    <col min="1287" max="1287" width="24.7109375" style="4" customWidth="1"/>
    <col min="1288" max="1288" width="28.140625" style="4" customWidth="1"/>
    <col min="1289" max="1289" width="0" style="4" hidden="1" customWidth="1"/>
    <col min="1290" max="1290" width="23" style="4" customWidth="1"/>
    <col min="1291" max="1291" width="22.140625" style="4" customWidth="1"/>
    <col min="1292" max="1292" width="22" style="4" customWidth="1"/>
    <col min="1293" max="1293" width="21.7109375" style="4" customWidth="1"/>
    <col min="1294" max="1294" width="22.7109375" style="4" customWidth="1"/>
    <col min="1295" max="1301" width="0" style="4" hidden="1" customWidth="1"/>
    <col min="1302" max="1302" width="25.85546875" style="4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4.42578125" style="4" customWidth="1"/>
    <col min="1543" max="1543" width="24.7109375" style="4" customWidth="1"/>
    <col min="1544" max="1544" width="28.140625" style="4" customWidth="1"/>
    <col min="1545" max="1545" width="0" style="4" hidden="1" customWidth="1"/>
    <col min="1546" max="1546" width="23" style="4" customWidth="1"/>
    <col min="1547" max="1547" width="22.140625" style="4" customWidth="1"/>
    <col min="1548" max="1548" width="22" style="4" customWidth="1"/>
    <col min="1549" max="1549" width="21.7109375" style="4" customWidth="1"/>
    <col min="1550" max="1550" width="22.7109375" style="4" customWidth="1"/>
    <col min="1551" max="1557" width="0" style="4" hidden="1" customWidth="1"/>
    <col min="1558" max="1558" width="25.85546875" style="4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4.42578125" style="4" customWidth="1"/>
    <col min="1799" max="1799" width="24.7109375" style="4" customWidth="1"/>
    <col min="1800" max="1800" width="28.140625" style="4" customWidth="1"/>
    <col min="1801" max="1801" width="0" style="4" hidden="1" customWidth="1"/>
    <col min="1802" max="1802" width="23" style="4" customWidth="1"/>
    <col min="1803" max="1803" width="22.140625" style="4" customWidth="1"/>
    <col min="1804" max="1804" width="22" style="4" customWidth="1"/>
    <col min="1805" max="1805" width="21.7109375" style="4" customWidth="1"/>
    <col min="1806" max="1806" width="22.7109375" style="4" customWidth="1"/>
    <col min="1807" max="1813" width="0" style="4" hidden="1" customWidth="1"/>
    <col min="1814" max="1814" width="25.85546875" style="4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4.42578125" style="4" customWidth="1"/>
    <col min="2055" max="2055" width="24.7109375" style="4" customWidth="1"/>
    <col min="2056" max="2056" width="28.140625" style="4" customWidth="1"/>
    <col min="2057" max="2057" width="0" style="4" hidden="1" customWidth="1"/>
    <col min="2058" max="2058" width="23" style="4" customWidth="1"/>
    <col min="2059" max="2059" width="22.140625" style="4" customWidth="1"/>
    <col min="2060" max="2060" width="22" style="4" customWidth="1"/>
    <col min="2061" max="2061" width="21.7109375" style="4" customWidth="1"/>
    <col min="2062" max="2062" width="22.7109375" style="4" customWidth="1"/>
    <col min="2063" max="2069" width="0" style="4" hidden="1" customWidth="1"/>
    <col min="2070" max="2070" width="25.85546875" style="4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4.42578125" style="4" customWidth="1"/>
    <col min="2311" max="2311" width="24.7109375" style="4" customWidth="1"/>
    <col min="2312" max="2312" width="28.140625" style="4" customWidth="1"/>
    <col min="2313" max="2313" width="0" style="4" hidden="1" customWidth="1"/>
    <col min="2314" max="2314" width="23" style="4" customWidth="1"/>
    <col min="2315" max="2315" width="22.140625" style="4" customWidth="1"/>
    <col min="2316" max="2316" width="22" style="4" customWidth="1"/>
    <col min="2317" max="2317" width="21.7109375" style="4" customWidth="1"/>
    <col min="2318" max="2318" width="22.7109375" style="4" customWidth="1"/>
    <col min="2319" max="2325" width="0" style="4" hidden="1" customWidth="1"/>
    <col min="2326" max="2326" width="25.85546875" style="4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4.42578125" style="4" customWidth="1"/>
    <col min="2567" max="2567" width="24.7109375" style="4" customWidth="1"/>
    <col min="2568" max="2568" width="28.140625" style="4" customWidth="1"/>
    <col min="2569" max="2569" width="0" style="4" hidden="1" customWidth="1"/>
    <col min="2570" max="2570" width="23" style="4" customWidth="1"/>
    <col min="2571" max="2571" width="22.140625" style="4" customWidth="1"/>
    <col min="2572" max="2572" width="22" style="4" customWidth="1"/>
    <col min="2573" max="2573" width="21.7109375" style="4" customWidth="1"/>
    <col min="2574" max="2574" width="22.7109375" style="4" customWidth="1"/>
    <col min="2575" max="2581" width="0" style="4" hidden="1" customWidth="1"/>
    <col min="2582" max="2582" width="25.85546875" style="4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4.42578125" style="4" customWidth="1"/>
    <col min="2823" max="2823" width="24.7109375" style="4" customWidth="1"/>
    <col min="2824" max="2824" width="28.140625" style="4" customWidth="1"/>
    <col min="2825" max="2825" width="0" style="4" hidden="1" customWidth="1"/>
    <col min="2826" max="2826" width="23" style="4" customWidth="1"/>
    <col min="2827" max="2827" width="22.140625" style="4" customWidth="1"/>
    <col min="2828" max="2828" width="22" style="4" customWidth="1"/>
    <col min="2829" max="2829" width="21.7109375" style="4" customWidth="1"/>
    <col min="2830" max="2830" width="22.7109375" style="4" customWidth="1"/>
    <col min="2831" max="2837" width="0" style="4" hidden="1" customWidth="1"/>
    <col min="2838" max="2838" width="25.85546875" style="4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4.42578125" style="4" customWidth="1"/>
    <col min="3079" max="3079" width="24.7109375" style="4" customWidth="1"/>
    <col min="3080" max="3080" width="28.140625" style="4" customWidth="1"/>
    <col min="3081" max="3081" width="0" style="4" hidden="1" customWidth="1"/>
    <col min="3082" max="3082" width="23" style="4" customWidth="1"/>
    <col min="3083" max="3083" width="22.140625" style="4" customWidth="1"/>
    <col min="3084" max="3084" width="22" style="4" customWidth="1"/>
    <col min="3085" max="3085" width="21.7109375" style="4" customWidth="1"/>
    <col min="3086" max="3086" width="22.7109375" style="4" customWidth="1"/>
    <col min="3087" max="3093" width="0" style="4" hidden="1" customWidth="1"/>
    <col min="3094" max="3094" width="25.85546875" style="4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4.42578125" style="4" customWidth="1"/>
    <col min="3335" max="3335" width="24.7109375" style="4" customWidth="1"/>
    <col min="3336" max="3336" width="28.140625" style="4" customWidth="1"/>
    <col min="3337" max="3337" width="0" style="4" hidden="1" customWidth="1"/>
    <col min="3338" max="3338" width="23" style="4" customWidth="1"/>
    <col min="3339" max="3339" width="22.140625" style="4" customWidth="1"/>
    <col min="3340" max="3340" width="22" style="4" customWidth="1"/>
    <col min="3341" max="3341" width="21.7109375" style="4" customWidth="1"/>
    <col min="3342" max="3342" width="22.7109375" style="4" customWidth="1"/>
    <col min="3343" max="3349" width="0" style="4" hidden="1" customWidth="1"/>
    <col min="3350" max="3350" width="25.85546875" style="4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4.42578125" style="4" customWidth="1"/>
    <col min="3591" max="3591" width="24.7109375" style="4" customWidth="1"/>
    <col min="3592" max="3592" width="28.140625" style="4" customWidth="1"/>
    <col min="3593" max="3593" width="0" style="4" hidden="1" customWidth="1"/>
    <col min="3594" max="3594" width="23" style="4" customWidth="1"/>
    <col min="3595" max="3595" width="22.140625" style="4" customWidth="1"/>
    <col min="3596" max="3596" width="22" style="4" customWidth="1"/>
    <col min="3597" max="3597" width="21.7109375" style="4" customWidth="1"/>
    <col min="3598" max="3598" width="22.7109375" style="4" customWidth="1"/>
    <col min="3599" max="3605" width="0" style="4" hidden="1" customWidth="1"/>
    <col min="3606" max="3606" width="25.85546875" style="4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4.42578125" style="4" customWidth="1"/>
    <col min="3847" max="3847" width="24.7109375" style="4" customWidth="1"/>
    <col min="3848" max="3848" width="28.140625" style="4" customWidth="1"/>
    <col min="3849" max="3849" width="0" style="4" hidden="1" customWidth="1"/>
    <col min="3850" max="3850" width="23" style="4" customWidth="1"/>
    <col min="3851" max="3851" width="22.140625" style="4" customWidth="1"/>
    <col min="3852" max="3852" width="22" style="4" customWidth="1"/>
    <col min="3853" max="3853" width="21.7109375" style="4" customWidth="1"/>
    <col min="3854" max="3854" width="22.7109375" style="4" customWidth="1"/>
    <col min="3855" max="3861" width="0" style="4" hidden="1" customWidth="1"/>
    <col min="3862" max="3862" width="25.85546875" style="4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4.42578125" style="4" customWidth="1"/>
    <col min="4103" max="4103" width="24.7109375" style="4" customWidth="1"/>
    <col min="4104" max="4104" width="28.140625" style="4" customWidth="1"/>
    <col min="4105" max="4105" width="0" style="4" hidden="1" customWidth="1"/>
    <col min="4106" max="4106" width="23" style="4" customWidth="1"/>
    <col min="4107" max="4107" width="22.140625" style="4" customWidth="1"/>
    <col min="4108" max="4108" width="22" style="4" customWidth="1"/>
    <col min="4109" max="4109" width="21.7109375" style="4" customWidth="1"/>
    <col min="4110" max="4110" width="22.7109375" style="4" customWidth="1"/>
    <col min="4111" max="4117" width="0" style="4" hidden="1" customWidth="1"/>
    <col min="4118" max="4118" width="25.85546875" style="4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4.42578125" style="4" customWidth="1"/>
    <col min="4359" max="4359" width="24.7109375" style="4" customWidth="1"/>
    <col min="4360" max="4360" width="28.140625" style="4" customWidth="1"/>
    <col min="4361" max="4361" width="0" style="4" hidden="1" customWidth="1"/>
    <col min="4362" max="4362" width="23" style="4" customWidth="1"/>
    <col min="4363" max="4363" width="22.140625" style="4" customWidth="1"/>
    <col min="4364" max="4364" width="22" style="4" customWidth="1"/>
    <col min="4365" max="4365" width="21.7109375" style="4" customWidth="1"/>
    <col min="4366" max="4366" width="22.7109375" style="4" customWidth="1"/>
    <col min="4367" max="4373" width="0" style="4" hidden="1" customWidth="1"/>
    <col min="4374" max="4374" width="25.85546875" style="4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4.42578125" style="4" customWidth="1"/>
    <col min="4615" max="4615" width="24.7109375" style="4" customWidth="1"/>
    <col min="4616" max="4616" width="28.140625" style="4" customWidth="1"/>
    <col min="4617" max="4617" width="0" style="4" hidden="1" customWidth="1"/>
    <col min="4618" max="4618" width="23" style="4" customWidth="1"/>
    <col min="4619" max="4619" width="22.140625" style="4" customWidth="1"/>
    <col min="4620" max="4620" width="22" style="4" customWidth="1"/>
    <col min="4621" max="4621" width="21.7109375" style="4" customWidth="1"/>
    <col min="4622" max="4622" width="22.7109375" style="4" customWidth="1"/>
    <col min="4623" max="4629" width="0" style="4" hidden="1" customWidth="1"/>
    <col min="4630" max="4630" width="25.85546875" style="4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4.42578125" style="4" customWidth="1"/>
    <col min="4871" max="4871" width="24.7109375" style="4" customWidth="1"/>
    <col min="4872" max="4872" width="28.140625" style="4" customWidth="1"/>
    <col min="4873" max="4873" width="0" style="4" hidden="1" customWidth="1"/>
    <col min="4874" max="4874" width="23" style="4" customWidth="1"/>
    <col min="4875" max="4875" width="22.140625" style="4" customWidth="1"/>
    <col min="4876" max="4876" width="22" style="4" customWidth="1"/>
    <col min="4877" max="4877" width="21.7109375" style="4" customWidth="1"/>
    <col min="4878" max="4878" width="22.7109375" style="4" customWidth="1"/>
    <col min="4879" max="4885" width="0" style="4" hidden="1" customWidth="1"/>
    <col min="4886" max="4886" width="25.85546875" style="4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4.42578125" style="4" customWidth="1"/>
    <col min="5127" max="5127" width="24.7109375" style="4" customWidth="1"/>
    <col min="5128" max="5128" width="28.140625" style="4" customWidth="1"/>
    <col min="5129" max="5129" width="0" style="4" hidden="1" customWidth="1"/>
    <col min="5130" max="5130" width="23" style="4" customWidth="1"/>
    <col min="5131" max="5131" width="22.140625" style="4" customWidth="1"/>
    <col min="5132" max="5132" width="22" style="4" customWidth="1"/>
    <col min="5133" max="5133" width="21.7109375" style="4" customWidth="1"/>
    <col min="5134" max="5134" width="22.7109375" style="4" customWidth="1"/>
    <col min="5135" max="5141" width="0" style="4" hidden="1" customWidth="1"/>
    <col min="5142" max="5142" width="25.85546875" style="4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4.42578125" style="4" customWidth="1"/>
    <col min="5383" max="5383" width="24.7109375" style="4" customWidth="1"/>
    <col min="5384" max="5384" width="28.140625" style="4" customWidth="1"/>
    <col min="5385" max="5385" width="0" style="4" hidden="1" customWidth="1"/>
    <col min="5386" max="5386" width="23" style="4" customWidth="1"/>
    <col min="5387" max="5387" width="22.140625" style="4" customWidth="1"/>
    <col min="5388" max="5388" width="22" style="4" customWidth="1"/>
    <col min="5389" max="5389" width="21.7109375" style="4" customWidth="1"/>
    <col min="5390" max="5390" width="22.7109375" style="4" customWidth="1"/>
    <col min="5391" max="5397" width="0" style="4" hidden="1" customWidth="1"/>
    <col min="5398" max="5398" width="25.85546875" style="4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4.42578125" style="4" customWidth="1"/>
    <col min="5639" max="5639" width="24.7109375" style="4" customWidth="1"/>
    <col min="5640" max="5640" width="28.140625" style="4" customWidth="1"/>
    <col min="5641" max="5641" width="0" style="4" hidden="1" customWidth="1"/>
    <col min="5642" max="5642" width="23" style="4" customWidth="1"/>
    <col min="5643" max="5643" width="22.140625" style="4" customWidth="1"/>
    <col min="5644" max="5644" width="22" style="4" customWidth="1"/>
    <col min="5645" max="5645" width="21.7109375" style="4" customWidth="1"/>
    <col min="5646" max="5646" width="22.7109375" style="4" customWidth="1"/>
    <col min="5647" max="5653" width="0" style="4" hidden="1" customWidth="1"/>
    <col min="5654" max="5654" width="25.85546875" style="4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4.42578125" style="4" customWidth="1"/>
    <col min="5895" max="5895" width="24.7109375" style="4" customWidth="1"/>
    <col min="5896" max="5896" width="28.140625" style="4" customWidth="1"/>
    <col min="5897" max="5897" width="0" style="4" hidden="1" customWidth="1"/>
    <col min="5898" max="5898" width="23" style="4" customWidth="1"/>
    <col min="5899" max="5899" width="22.140625" style="4" customWidth="1"/>
    <col min="5900" max="5900" width="22" style="4" customWidth="1"/>
    <col min="5901" max="5901" width="21.7109375" style="4" customWidth="1"/>
    <col min="5902" max="5902" width="22.7109375" style="4" customWidth="1"/>
    <col min="5903" max="5909" width="0" style="4" hidden="1" customWidth="1"/>
    <col min="5910" max="5910" width="25.85546875" style="4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4.42578125" style="4" customWidth="1"/>
    <col min="6151" max="6151" width="24.7109375" style="4" customWidth="1"/>
    <col min="6152" max="6152" width="28.140625" style="4" customWidth="1"/>
    <col min="6153" max="6153" width="0" style="4" hidden="1" customWidth="1"/>
    <col min="6154" max="6154" width="23" style="4" customWidth="1"/>
    <col min="6155" max="6155" width="22.140625" style="4" customWidth="1"/>
    <col min="6156" max="6156" width="22" style="4" customWidth="1"/>
    <col min="6157" max="6157" width="21.7109375" style="4" customWidth="1"/>
    <col min="6158" max="6158" width="22.7109375" style="4" customWidth="1"/>
    <col min="6159" max="6165" width="0" style="4" hidden="1" customWidth="1"/>
    <col min="6166" max="6166" width="25.85546875" style="4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4.42578125" style="4" customWidth="1"/>
    <col min="6407" max="6407" width="24.7109375" style="4" customWidth="1"/>
    <col min="6408" max="6408" width="28.140625" style="4" customWidth="1"/>
    <col min="6409" max="6409" width="0" style="4" hidden="1" customWidth="1"/>
    <col min="6410" max="6410" width="23" style="4" customWidth="1"/>
    <col min="6411" max="6411" width="22.140625" style="4" customWidth="1"/>
    <col min="6412" max="6412" width="22" style="4" customWidth="1"/>
    <col min="6413" max="6413" width="21.7109375" style="4" customWidth="1"/>
    <col min="6414" max="6414" width="22.7109375" style="4" customWidth="1"/>
    <col min="6415" max="6421" width="0" style="4" hidden="1" customWidth="1"/>
    <col min="6422" max="6422" width="25.85546875" style="4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4.42578125" style="4" customWidth="1"/>
    <col min="6663" max="6663" width="24.7109375" style="4" customWidth="1"/>
    <col min="6664" max="6664" width="28.140625" style="4" customWidth="1"/>
    <col min="6665" max="6665" width="0" style="4" hidden="1" customWidth="1"/>
    <col min="6666" max="6666" width="23" style="4" customWidth="1"/>
    <col min="6667" max="6667" width="22.140625" style="4" customWidth="1"/>
    <col min="6668" max="6668" width="22" style="4" customWidth="1"/>
    <col min="6669" max="6669" width="21.7109375" style="4" customWidth="1"/>
    <col min="6670" max="6670" width="22.7109375" style="4" customWidth="1"/>
    <col min="6671" max="6677" width="0" style="4" hidden="1" customWidth="1"/>
    <col min="6678" max="6678" width="25.85546875" style="4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4.42578125" style="4" customWidth="1"/>
    <col min="6919" max="6919" width="24.7109375" style="4" customWidth="1"/>
    <col min="6920" max="6920" width="28.140625" style="4" customWidth="1"/>
    <col min="6921" max="6921" width="0" style="4" hidden="1" customWidth="1"/>
    <col min="6922" max="6922" width="23" style="4" customWidth="1"/>
    <col min="6923" max="6923" width="22.140625" style="4" customWidth="1"/>
    <col min="6924" max="6924" width="22" style="4" customWidth="1"/>
    <col min="6925" max="6925" width="21.7109375" style="4" customWidth="1"/>
    <col min="6926" max="6926" width="22.7109375" style="4" customWidth="1"/>
    <col min="6927" max="6933" width="0" style="4" hidden="1" customWidth="1"/>
    <col min="6934" max="6934" width="25.85546875" style="4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4.42578125" style="4" customWidth="1"/>
    <col min="7175" max="7175" width="24.7109375" style="4" customWidth="1"/>
    <col min="7176" max="7176" width="28.140625" style="4" customWidth="1"/>
    <col min="7177" max="7177" width="0" style="4" hidden="1" customWidth="1"/>
    <col min="7178" max="7178" width="23" style="4" customWidth="1"/>
    <col min="7179" max="7179" width="22.140625" style="4" customWidth="1"/>
    <col min="7180" max="7180" width="22" style="4" customWidth="1"/>
    <col min="7181" max="7181" width="21.7109375" style="4" customWidth="1"/>
    <col min="7182" max="7182" width="22.7109375" style="4" customWidth="1"/>
    <col min="7183" max="7189" width="0" style="4" hidden="1" customWidth="1"/>
    <col min="7190" max="7190" width="25.85546875" style="4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4.42578125" style="4" customWidth="1"/>
    <col min="7431" max="7431" width="24.7109375" style="4" customWidth="1"/>
    <col min="7432" max="7432" width="28.140625" style="4" customWidth="1"/>
    <col min="7433" max="7433" width="0" style="4" hidden="1" customWidth="1"/>
    <col min="7434" max="7434" width="23" style="4" customWidth="1"/>
    <col min="7435" max="7435" width="22.140625" style="4" customWidth="1"/>
    <col min="7436" max="7436" width="22" style="4" customWidth="1"/>
    <col min="7437" max="7437" width="21.7109375" style="4" customWidth="1"/>
    <col min="7438" max="7438" width="22.7109375" style="4" customWidth="1"/>
    <col min="7439" max="7445" width="0" style="4" hidden="1" customWidth="1"/>
    <col min="7446" max="7446" width="25.85546875" style="4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4.42578125" style="4" customWidth="1"/>
    <col min="7687" max="7687" width="24.7109375" style="4" customWidth="1"/>
    <col min="7688" max="7688" width="28.140625" style="4" customWidth="1"/>
    <col min="7689" max="7689" width="0" style="4" hidden="1" customWidth="1"/>
    <col min="7690" max="7690" width="23" style="4" customWidth="1"/>
    <col min="7691" max="7691" width="22.140625" style="4" customWidth="1"/>
    <col min="7692" max="7692" width="22" style="4" customWidth="1"/>
    <col min="7693" max="7693" width="21.7109375" style="4" customWidth="1"/>
    <col min="7694" max="7694" width="22.7109375" style="4" customWidth="1"/>
    <col min="7695" max="7701" width="0" style="4" hidden="1" customWidth="1"/>
    <col min="7702" max="7702" width="25.85546875" style="4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4.42578125" style="4" customWidth="1"/>
    <col min="7943" max="7943" width="24.7109375" style="4" customWidth="1"/>
    <col min="7944" max="7944" width="28.140625" style="4" customWidth="1"/>
    <col min="7945" max="7945" width="0" style="4" hidden="1" customWidth="1"/>
    <col min="7946" max="7946" width="23" style="4" customWidth="1"/>
    <col min="7947" max="7947" width="22.140625" style="4" customWidth="1"/>
    <col min="7948" max="7948" width="22" style="4" customWidth="1"/>
    <col min="7949" max="7949" width="21.7109375" style="4" customWidth="1"/>
    <col min="7950" max="7950" width="22.7109375" style="4" customWidth="1"/>
    <col min="7951" max="7957" width="0" style="4" hidden="1" customWidth="1"/>
    <col min="7958" max="7958" width="25.85546875" style="4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4.42578125" style="4" customWidth="1"/>
    <col min="8199" max="8199" width="24.7109375" style="4" customWidth="1"/>
    <col min="8200" max="8200" width="28.140625" style="4" customWidth="1"/>
    <col min="8201" max="8201" width="0" style="4" hidden="1" customWidth="1"/>
    <col min="8202" max="8202" width="23" style="4" customWidth="1"/>
    <col min="8203" max="8203" width="22.140625" style="4" customWidth="1"/>
    <col min="8204" max="8204" width="22" style="4" customWidth="1"/>
    <col min="8205" max="8205" width="21.7109375" style="4" customWidth="1"/>
    <col min="8206" max="8206" width="22.7109375" style="4" customWidth="1"/>
    <col min="8207" max="8213" width="0" style="4" hidden="1" customWidth="1"/>
    <col min="8214" max="8214" width="25.85546875" style="4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4.42578125" style="4" customWidth="1"/>
    <col min="8455" max="8455" width="24.7109375" style="4" customWidth="1"/>
    <col min="8456" max="8456" width="28.140625" style="4" customWidth="1"/>
    <col min="8457" max="8457" width="0" style="4" hidden="1" customWidth="1"/>
    <col min="8458" max="8458" width="23" style="4" customWidth="1"/>
    <col min="8459" max="8459" width="22.140625" style="4" customWidth="1"/>
    <col min="8460" max="8460" width="22" style="4" customWidth="1"/>
    <col min="8461" max="8461" width="21.7109375" style="4" customWidth="1"/>
    <col min="8462" max="8462" width="22.7109375" style="4" customWidth="1"/>
    <col min="8463" max="8469" width="0" style="4" hidden="1" customWidth="1"/>
    <col min="8470" max="8470" width="25.85546875" style="4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4.42578125" style="4" customWidth="1"/>
    <col min="8711" max="8711" width="24.7109375" style="4" customWidth="1"/>
    <col min="8712" max="8712" width="28.140625" style="4" customWidth="1"/>
    <col min="8713" max="8713" width="0" style="4" hidden="1" customWidth="1"/>
    <col min="8714" max="8714" width="23" style="4" customWidth="1"/>
    <col min="8715" max="8715" width="22.140625" style="4" customWidth="1"/>
    <col min="8716" max="8716" width="22" style="4" customWidth="1"/>
    <col min="8717" max="8717" width="21.7109375" style="4" customWidth="1"/>
    <col min="8718" max="8718" width="22.7109375" style="4" customWidth="1"/>
    <col min="8719" max="8725" width="0" style="4" hidden="1" customWidth="1"/>
    <col min="8726" max="8726" width="25.85546875" style="4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4.42578125" style="4" customWidth="1"/>
    <col min="8967" max="8967" width="24.7109375" style="4" customWidth="1"/>
    <col min="8968" max="8968" width="28.140625" style="4" customWidth="1"/>
    <col min="8969" max="8969" width="0" style="4" hidden="1" customWidth="1"/>
    <col min="8970" max="8970" width="23" style="4" customWidth="1"/>
    <col min="8971" max="8971" width="22.140625" style="4" customWidth="1"/>
    <col min="8972" max="8972" width="22" style="4" customWidth="1"/>
    <col min="8973" max="8973" width="21.7109375" style="4" customWidth="1"/>
    <col min="8974" max="8974" width="22.7109375" style="4" customWidth="1"/>
    <col min="8975" max="8981" width="0" style="4" hidden="1" customWidth="1"/>
    <col min="8982" max="8982" width="25.85546875" style="4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4.42578125" style="4" customWidth="1"/>
    <col min="9223" max="9223" width="24.7109375" style="4" customWidth="1"/>
    <col min="9224" max="9224" width="28.140625" style="4" customWidth="1"/>
    <col min="9225" max="9225" width="0" style="4" hidden="1" customWidth="1"/>
    <col min="9226" max="9226" width="23" style="4" customWidth="1"/>
    <col min="9227" max="9227" width="22.140625" style="4" customWidth="1"/>
    <col min="9228" max="9228" width="22" style="4" customWidth="1"/>
    <col min="9229" max="9229" width="21.7109375" style="4" customWidth="1"/>
    <col min="9230" max="9230" width="22.7109375" style="4" customWidth="1"/>
    <col min="9231" max="9237" width="0" style="4" hidden="1" customWidth="1"/>
    <col min="9238" max="9238" width="25.85546875" style="4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4.42578125" style="4" customWidth="1"/>
    <col min="9479" max="9479" width="24.7109375" style="4" customWidth="1"/>
    <col min="9480" max="9480" width="28.140625" style="4" customWidth="1"/>
    <col min="9481" max="9481" width="0" style="4" hidden="1" customWidth="1"/>
    <col min="9482" max="9482" width="23" style="4" customWidth="1"/>
    <col min="9483" max="9483" width="22.140625" style="4" customWidth="1"/>
    <col min="9484" max="9484" width="22" style="4" customWidth="1"/>
    <col min="9485" max="9485" width="21.7109375" style="4" customWidth="1"/>
    <col min="9486" max="9486" width="22.7109375" style="4" customWidth="1"/>
    <col min="9487" max="9493" width="0" style="4" hidden="1" customWidth="1"/>
    <col min="9494" max="9494" width="25.85546875" style="4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4.42578125" style="4" customWidth="1"/>
    <col min="9735" max="9735" width="24.7109375" style="4" customWidth="1"/>
    <col min="9736" max="9736" width="28.140625" style="4" customWidth="1"/>
    <col min="9737" max="9737" width="0" style="4" hidden="1" customWidth="1"/>
    <col min="9738" max="9738" width="23" style="4" customWidth="1"/>
    <col min="9739" max="9739" width="22.140625" style="4" customWidth="1"/>
    <col min="9740" max="9740" width="22" style="4" customWidth="1"/>
    <col min="9741" max="9741" width="21.7109375" style="4" customWidth="1"/>
    <col min="9742" max="9742" width="22.7109375" style="4" customWidth="1"/>
    <col min="9743" max="9749" width="0" style="4" hidden="1" customWidth="1"/>
    <col min="9750" max="9750" width="25.85546875" style="4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4.42578125" style="4" customWidth="1"/>
    <col min="9991" max="9991" width="24.7109375" style="4" customWidth="1"/>
    <col min="9992" max="9992" width="28.140625" style="4" customWidth="1"/>
    <col min="9993" max="9993" width="0" style="4" hidden="1" customWidth="1"/>
    <col min="9994" max="9994" width="23" style="4" customWidth="1"/>
    <col min="9995" max="9995" width="22.140625" style="4" customWidth="1"/>
    <col min="9996" max="9996" width="22" style="4" customWidth="1"/>
    <col min="9997" max="9997" width="21.7109375" style="4" customWidth="1"/>
    <col min="9998" max="9998" width="22.7109375" style="4" customWidth="1"/>
    <col min="9999" max="10005" width="0" style="4" hidden="1" customWidth="1"/>
    <col min="10006" max="10006" width="25.85546875" style="4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4.42578125" style="4" customWidth="1"/>
    <col min="10247" max="10247" width="24.7109375" style="4" customWidth="1"/>
    <col min="10248" max="10248" width="28.140625" style="4" customWidth="1"/>
    <col min="10249" max="10249" width="0" style="4" hidden="1" customWidth="1"/>
    <col min="10250" max="10250" width="23" style="4" customWidth="1"/>
    <col min="10251" max="10251" width="22.140625" style="4" customWidth="1"/>
    <col min="10252" max="10252" width="22" style="4" customWidth="1"/>
    <col min="10253" max="10253" width="21.7109375" style="4" customWidth="1"/>
    <col min="10254" max="10254" width="22.7109375" style="4" customWidth="1"/>
    <col min="10255" max="10261" width="0" style="4" hidden="1" customWidth="1"/>
    <col min="10262" max="10262" width="25.85546875" style="4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4.42578125" style="4" customWidth="1"/>
    <col min="10503" max="10503" width="24.7109375" style="4" customWidth="1"/>
    <col min="10504" max="10504" width="28.140625" style="4" customWidth="1"/>
    <col min="10505" max="10505" width="0" style="4" hidden="1" customWidth="1"/>
    <col min="10506" max="10506" width="23" style="4" customWidth="1"/>
    <col min="10507" max="10507" width="22.140625" style="4" customWidth="1"/>
    <col min="10508" max="10508" width="22" style="4" customWidth="1"/>
    <col min="10509" max="10509" width="21.7109375" style="4" customWidth="1"/>
    <col min="10510" max="10510" width="22.7109375" style="4" customWidth="1"/>
    <col min="10511" max="10517" width="0" style="4" hidden="1" customWidth="1"/>
    <col min="10518" max="10518" width="25.85546875" style="4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4.42578125" style="4" customWidth="1"/>
    <col min="10759" max="10759" width="24.7109375" style="4" customWidth="1"/>
    <col min="10760" max="10760" width="28.140625" style="4" customWidth="1"/>
    <col min="10761" max="10761" width="0" style="4" hidden="1" customWidth="1"/>
    <col min="10762" max="10762" width="23" style="4" customWidth="1"/>
    <col min="10763" max="10763" width="22.140625" style="4" customWidth="1"/>
    <col min="10764" max="10764" width="22" style="4" customWidth="1"/>
    <col min="10765" max="10765" width="21.7109375" style="4" customWidth="1"/>
    <col min="10766" max="10766" width="22.7109375" style="4" customWidth="1"/>
    <col min="10767" max="10773" width="0" style="4" hidden="1" customWidth="1"/>
    <col min="10774" max="10774" width="25.85546875" style="4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4.42578125" style="4" customWidth="1"/>
    <col min="11015" max="11015" width="24.7109375" style="4" customWidth="1"/>
    <col min="11016" max="11016" width="28.140625" style="4" customWidth="1"/>
    <col min="11017" max="11017" width="0" style="4" hidden="1" customWidth="1"/>
    <col min="11018" max="11018" width="23" style="4" customWidth="1"/>
    <col min="11019" max="11019" width="22.140625" style="4" customWidth="1"/>
    <col min="11020" max="11020" width="22" style="4" customWidth="1"/>
    <col min="11021" max="11021" width="21.7109375" style="4" customWidth="1"/>
    <col min="11022" max="11022" width="22.7109375" style="4" customWidth="1"/>
    <col min="11023" max="11029" width="0" style="4" hidden="1" customWidth="1"/>
    <col min="11030" max="11030" width="25.85546875" style="4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4.42578125" style="4" customWidth="1"/>
    <col min="11271" max="11271" width="24.7109375" style="4" customWidth="1"/>
    <col min="11272" max="11272" width="28.140625" style="4" customWidth="1"/>
    <col min="11273" max="11273" width="0" style="4" hidden="1" customWidth="1"/>
    <col min="11274" max="11274" width="23" style="4" customWidth="1"/>
    <col min="11275" max="11275" width="22.140625" style="4" customWidth="1"/>
    <col min="11276" max="11276" width="22" style="4" customWidth="1"/>
    <col min="11277" max="11277" width="21.7109375" style="4" customWidth="1"/>
    <col min="11278" max="11278" width="22.7109375" style="4" customWidth="1"/>
    <col min="11279" max="11285" width="0" style="4" hidden="1" customWidth="1"/>
    <col min="11286" max="11286" width="25.85546875" style="4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4.42578125" style="4" customWidth="1"/>
    <col min="11527" max="11527" width="24.7109375" style="4" customWidth="1"/>
    <col min="11528" max="11528" width="28.140625" style="4" customWidth="1"/>
    <col min="11529" max="11529" width="0" style="4" hidden="1" customWidth="1"/>
    <col min="11530" max="11530" width="23" style="4" customWidth="1"/>
    <col min="11531" max="11531" width="22.140625" style="4" customWidth="1"/>
    <col min="11532" max="11532" width="22" style="4" customWidth="1"/>
    <col min="11533" max="11533" width="21.7109375" style="4" customWidth="1"/>
    <col min="11534" max="11534" width="22.7109375" style="4" customWidth="1"/>
    <col min="11535" max="11541" width="0" style="4" hidden="1" customWidth="1"/>
    <col min="11542" max="11542" width="25.85546875" style="4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4.42578125" style="4" customWidth="1"/>
    <col min="11783" max="11783" width="24.7109375" style="4" customWidth="1"/>
    <col min="11784" max="11784" width="28.140625" style="4" customWidth="1"/>
    <col min="11785" max="11785" width="0" style="4" hidden="1" customWidth="1"/>
    <col min="11786" max="11786" width="23" style="4" customWidth="1"/>
    <col min="11787" max="11787" width="22.140625" style="4" customWidth="1"/>
    <col min="11788" max="11788" width="22" style="4" customWidth="1"/>
    <col min="11789" max="11789" width="21.7109375" style="4" customWidth="1"/>
    <col min="11790" max="11790" width="22.7109375" style="4" customWidth="1"/>
    <col min="11791" max="11797" width="0" style="4" hidden="1" customWidth="1"/>
    <col min="11798" max="11798" width="25.85546875" style="4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4.42578125" style="4" customWidth="1"/>
    <col min="12039" max="12039" width="24.7109375" style="4" customWidth="1"/>
    <col min="12040" max="12040" width="28.140625" style="4" customWidth="1"/>
    <col min="12041" max="12041" width="0" style="4" hidden="1" customWidth="1"/>
    <col min="12042" max="12042" width="23" style="4" customWidth="1"/>
    <col min="12043" max="12043" width="22.140625" style="4" customWidth="1"/>
    <col min="12044" max="12044" width="22" style="4" customWidth="1"/>
    <col min="12045" max="12045" width="21.7109375" style="4" customWidth="1"/>
    <col min="12046" max="12046" width="22.7109375" style="4" customWidth="1"/>
    <col min="12047" max="12053" width="0" style="4" hidden="1" customWidth="1"/>
    <col min="12054" max="12054" width="25.85546875" style="4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4.42578125" style="4" customWidth="1"/>
    <col min="12295" max="12295" width="24.7109375" style="4" customWidth="1"/>
    <col min="12296" max="12296" width="28.140625" style="4" customWidth="1"/>
    <col min="12297" max="12297" width="0" style="4" hidden="1" customWidth="1"/>
    <col min="12298" max="12298" width="23" style="4" customWidth="1"/>
    <col min="12299" max="12299" width="22.140625" style="4" customWidth="1"/>
    <col min="12300" max="12300" width="22" style="4" customWidth="1"/>
    <col min="12301" max="12301" width="21.7109375" style="4" customWidth="1"/>
    <col min="12302" max="12302" width="22.7109375" style="4" customWidth="1"/>
    <col min="12303" max="12309" width="0" style="4" hidden="1" customWidth="1"/>
    <col min="12310" max="12310" width="25.85546875" style="4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4.42578125" style="4" customWidth="1"/>
    <col min="12551" max="12551" width="24.7109375" style="4" customWidth="1"/>
    <col min="12552" max="12552" width="28.140625" style="4" customWidth="1"/>
    <col min="12553" max="12553" width="0" style="4" hidden="1" customWidth="1"/>
    <col min="12554" max="12554" width="23" style="4" customWidth="1"/>
    <col min="12555" max="12555" width="22.140625" style="4" customWidth="1"/>
    <col min="12556" max="12556" width="22" style="4" customWidth="1"/>
    <col min="12557" max="12557" width="21.7109375" style="4" customWidth="1"/>
    <col min="12558" max="12558" width="22.7109375" style="4" customWidth="1"/>
    <col min="12559" max="12565" width="0" style="4" hidden="1" customWidth="1"/>
    <col min="12566" max="12566" width="25.85546875" style="4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4.42578125" style="4" customWidth="1"/>
    <col min="12807" max="12807" width="24.7109375" style="4" customWidth="1"/>
    <col min="12808" max="12808" width="28.140625" style="4" customWidth="1"/>
    <col min="12809" max="12809" width="0" style="4" hidden="1" customWidth="1"/>
    <col min="12810" max="12810" width="23" style="4" customWidth="1"/>
    <col min="12811" max="12811" width="22.140625" style="4" customWidth="1"/>
    <col min="12812" max="12812" width="22" style="4" customWidth="1"/>
    <col min="12813" max="12813" width="21.7109375" style="4" customWidth="1"/>
    <col min="12814" max="12814" width="22.7109375" style="4" customWidth="1"/>
    <col min="12815" max="12821" width="0" style="4" hidden="1" customWidth="1"/>
    <col min="12822" max="12822" width="25.85546875" style="4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4.42578125" style="4" customWidth="1"/>
    <col min="13063" max="13063" width="24.7109375" style="4" customWidth="1"/>
    <col min="13064" max="13064" width="28.140625" style="4" customWidth="1"/>
    <col min="13065" max="13065" width="0" style="4" hidden="1" customWidth="1"/>
    <col min="13066" max="13066" width="23" style="4" customWidth="1"/>
    <col min="13067" max="13067" width="22.140625" style="4" customWidth="1"/>
    <col min="13068" max="13068" width="22" style="4" customWidth="1"/>
    <col min="13069" max="13069" width="21.7109375" style="4" customWidth="1"/>
    <col min="13070" max="13070" width="22.7109375" style="4" customWidth="1"/>
    <col min="13071" max="13077" width="0" style="4" hidden="1" customWidth="1"/>
    <col min="13078" max="13078" width="25.85546875" style="4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4.42578125" style="4" customWidth="1"/>
    <col min="13319" max="13319" width="24.7109375" style="4" customWidth="1"/>
    <col min="13320" max="13320" width="28.140625" style="4" customWidth="1"/>
    <col min="13321" max="13321" width="0" style="4" hidden="1" customWidth="1"/>
    <col min="13322" max="13322" width="23" style="4" customWidth="1"/>
    <col min="13323" max="13323" width="22.140625" style="4" customWidth="1"/>
    <col min="13324" max="13324" width="22" style="4" customWidth="1"/>
    <col min="13325" max="13325" width="21.7109375" style="4" customWidth="1"/>
    <col min="13326" max="13326" width="22.7109375" style="4" customWidth="1"/>
    <col min="13327" max="13333" width="0" style="4" hidden="1" customWidth="1"/>
    <col min="13334" max="13334" width="25.85546875" style="4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4.42578125" style="4" customWidth="1"/>
    <col min="13575" max="13575" width="24.7109375" style="4" customWidth="1"/>
    <col min="13576" max="13576" width="28.140625" style="4" customWidth="1"/>
    <col min="13577" max="13577" width="0" style="4" hidden="1" customWidth="1"/>
    <col min="13578" max="13578" width="23" style="4" customWidth="1"/>
    <col min="13579" max="13579" width="22.140625" style="4" customWidth="1"/>
    <col min="13580" max="13580" width="22" style="4" customWidth="1"/>
    <col min="13581" max="13581" width="21.7109375" style="4" customWidth="1"/>
    <col min="13582" max="13582" width="22.7109375" style="4" customWidth="1"/>
    <col min="13583" max="13589" width="0" style="4" hidden="1" customWidth="1"/>
    <col min="13590" max="13590" width="25.85546875" style="4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4.42578125" style="4" customWidth="1"/>
    <col min="13831" max="13831" width="24.7109375" style="4" customWidth="1"/>
    <col min="13832" max="13832" width="28.140625" style="4" customWidth="1"/>
    <col min="13833" max="13833" width="0" style="4" hidden="1" customWidth="1"/>
    <col min="13834" max="13834" width="23" style="4" customWidth="1"/>
    <col min="13835" max="13835" width="22.140625" style="4" customWidth="1"/>
    <col min="13836" max="13836" width="22" style="4" customWidth="1"/>
    <col min="13837" max="13837" width="21.7109375" style="4" customWidth="1"/>
    <col min="13838" max="13838" width="22.7109375" style="4" customWidth="1"/>
    <col min="13839" max="13845" width="0" style="4" hidden="1" customWidth="1"/>
    <col min="13846" max="13846" width="25.85546875" style="4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4.42578125" style="4" customWidth="1"/>
    <col min="14087" max="14087" width="24.7109375" style="4" customWidth="1"/>
    <col min="14088" max="14088" width="28.140625" style="4" customWidth="1"/>
    <col min="14089" max="14089" width="0" style="4" hidden="1" customWidth="1"/>
    <col min="14090" max="14090" width="23" style="4" customWidth="1"/>
    <col min="14091" max="14091" width="22.140625" style="4" customWidth="1"/>
    <col min="14092" max="14092" width="22" style="4" customWidth="1"/>
    <col min="14093" max="14093" width="21.7109375" style="4" customWidth="1"/>
    <col min="14094" max="14094" width="22.7109375" style="4" customWidth="1"/>
    <col min="14095" max="14101" width="0" style="4" hidden="1" customWidth="1"/>
    <col min="14102" max="14102" width="25.85546875" style="4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4.42578125" style="4" customWidth="1"/>
    <col min="14343" max="14343" width="24.7109375" style="4" customWidth="1"/>
    <col min="14344" max="14344" width="28.140625" style="4" customWidth="1"/>
    <col min="14345" max="14345" width="0" style="4" hidden="1" customWidth="1"/>
    <col min="14346" max="14346" width="23" style="4" customWidth="1"/>
    <col min="14347" max="14347" width="22.140625" style="4" customWidth="1"/>
    <col min="14348" max="14348" width="22" style="4" customWidth="1"/>
    <col min="14349" max="14349" width="21.7109375" style="4" customWidth="1"/>
    <col min="14350" max="14350" width="22.7109375" style="4" customWidth="1"/>
    <col min="14351" max="14357" width="0" style="4" hidden="1" customWidth="1"/>
    <col min="14358" max="14358" width="25.85546875" style="4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4.42578125" style="4" customWidth="1"/>
    <col min="14599" max="14599" width="24.7109375" style="4" customWidth="1"/>
    <col min="14600" max="14600" width="28.140625" style="4" customWidth="1"/>
    <col min="14601" max="14601" width="0" style="4" hidden="1" customWidth="1"/>
    <col min="14602" max="14602" width="23" style="4" customWidth="1"/>
    <col min="14603" max="14603" width="22.140625" style="4" customWidth="1"/>
    <col min="14604" max="14604" width="22" style="4" customWidth="1"/>
    <col min="14605" max="14605" width="21.7109375" style="4" customWidth="1"/>
    <col min="14606" max="14606" width="22.7109375" style="4" customWidth="1"/>
    <col min="14607" max="14613" width="0" style="4" hidden="1" customWidth="1"/>
    <col min="14614" max="14614" width="25.85546875" style="4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4.42578125" style="4" customWidth="1"/>
    <col min="14855" max="14855" width="24.7109375" style="4" customWidth="1"/>
    <col min="14856" max="14856" width="28.140625" style="4" customWidth="1"/>
    <col min="14857" max="14857" width="0" style="4" hidden="1" customWidth="1"/>
    <col min="14858" max="14858" width="23" style="4" customWidth="1"/>
    <col min="14859" max="14859" width="22.140625" style="4" customWidth="1"/>
    <col min="14860" max="14860" width="22" style="4" customWidth="1"/>
    <col min="14861" max="14861" width="21.7109375" style="4" customWidth="1"/>
    <col min="14862" max="14862" width="22.7109375" style="4" customWidth="1"/>
    <col min="14863" max="14869" width="0" style="4" hidden="1" customWidth="1"/>
    <col min="14870" max="14870" width="25.85546875" style="4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4.42578125" style="4" customWidth="1"/>
    <col min="15111" max="15111" width="24.7109375" style="4" customWidth="1"/>
    <col min="15112" max="15112" width="28.140625" style="4" customWidth="1"/>
    <col min="15113" max="15113" width="0" style="4" hidden="1" customWidth="1"/>
    <col min="15114" max="15114" width="23" style="4" customWidth="1"/>
    <col min="15115" max="15115" width="22.140625" style="4" customWidth="1"/>
    <col min="15116" max="15116" width="22" style="4" customWidth="1"/>
    <col min="15117" max="15117" width="21.7109375" style="4" customWidth="1"/>
    <col min="15118" max="15118" width="22.7109375" style="4" customWidth="1"/>
    <col min="15119" max="15125" width="0" style="4" hidden="1" customWidth="1"/>
    <col min="15126" max="15126" width="25.85546875" style="4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4.42578125" style="4" customWidth="1"/>
    <col min="15367" max="15367" width="24.7109375" style="4" customWidth="1"/>
    <col min="15368" max="15368" width="28.140625" style="4" customWidth="1"/>
    <col min="15369" max="15369" width="0" style="4" hidden="1" customWidth="1"/>
    <col min="15370" max="15370" width="23" style="4" customWidth="1"/>
    <col min="15371" max="15371" width="22.140625" style="4" customWidth="1"/>
    <col min="15372" max="15372" width="22" style="4" customWidth="1"/>
    <col min="15373" max="15373" width="21.7109375" style="4" customWidth="1"/>
    <col min="15374" max="15374" width="22.7109375" style="4" customWidth="1"/>
    <col min="15375" max="15381" width="0" style="4" hidden="1" customWidth="1"/>
    <col min="15382" max="15382" width="25.85546875" style="4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4.42578125" style="4" customWidth="1"/>
    <col min="15623" max="15623" width="24.7109375" style="4" customWidth="1"/>
    <col min="15624" max="15624" width="28.140625" style="4" customWidth="1"/>
    <col min="15625" max="15625" width="0" style="4" hidden="1" customWidth="1"/>
    <col min="15626" max="15626" width="23" style="4" customWidth="1"/>
    <col min="15627" max="15627" width="22.140625" style="4" customWidth="1"/>
    <col min="15628" max="15628" width="22" style="4" customWidth="1"/>
    <col min="15629" max="15629" width="21.7109375" style="4" customWidth="1"/>
    <col min="15630" max="15630" width="22.7109375" style="4" customWidth="1"/>
    <col min="15631" max="15637" width="0" style="4" hidden="1" customWidth="1"/>
    <col min="15638" max="15638" width="25.85546875" style="4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4.42578125" style="4" customWidth="1"/>
    <col min="15879" max="15879" width="24.7109375" style="4" customWidth="1"/>
    <col min="15880" max="15880" width="28.140625" style="4" customWidth="1"/>
    <col min="15881" max="15881" width="0" style="4" hidden="1" customWidth="1"/>
    <col min="15882" max="15882" width="23" style="4" customWidth="1"/>
    <col min="15883" max="15883" width="22.140625" style="4" customWidth="1"/>
    <col min="15884" max="15884" width="22" style="4" customWidth="1"/>
    <col min="15885" max="15885" width="21.7109375" style="4" customWidth="1"/>
    <col min="15886" max="15886" width="22.7109375" style="4" customWidth="1"/>
    <col min="15887" max="15893" width="0" style="4" hidden="1" customWidth="1"/>
    <col min="15894" max="15894" width="25.85546875" style="4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4.42578125" style="4" customWidth="1"/>
    <col min="16135" max="16135" width="24.7109375" style="4" customWidth="1"/>
    <col min="16136" max="16136" width="28.140625" style="4" customWidth="1"/>
    <col min="16137" max="16137" width="0" style="4" hidden="1" customWidth="1"/>
    <col min="16138" max="16138" width="23" style="4" customWidth="1"/>
    <col min="16139" max="16139" width="22.140625" style="4" customWidth="1"/>
    <col min="16140" max="16140" width="22" style="4" customWidth="1"/>
    <col min="16141" max="16141" width="21.7109375" style="4" customWidth="1"/>
    <col min="16142" max="16142" width="22.7109375" style="4" customWidth="1"/>
    <col min="16143" max="16149" width="0" style="4" hidden="1" customWidth="1"/>
    <col min="16150" max="16150" width="25.85546875" style="4" customWidth="1"/>
    <col min="16151" max="16151" width="19.140625" style="4" customWidth="1"/>
    <col min="16152" max="16384" width="21.140625" style="4"/>
  </cols>
  <sheetData>
    <row r="1" spans="1:23" ht="39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27" customHeight="1" x14ac:dyDescent="0.25">
      <c r="A3" s="5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ht="24.75" customHeight="1" x14ac:dyDescent="0.25">
      <c r="A4" s="5"/>
      <c r="B4" s="6"/>
      <c r="C4" s="6"/>
      <c r="D4" s="6"/>
      <c r="E4" s="7" t="s">
        <v>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23.25" customHeight="1" thickBot="1" x14ac:dyDescent="0.3">
      <c r="A5" s="8"/>
      <c r="B5" s="9"/>
      <c r="C5" s="9"/>
      <c r="D5" s="9"/>
      <c r="E5" s="7">
        <v>2023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s="18" customFormat="1" ht="45.75" customHeight="1" thickBot="1" x14ac:dyDescent="0.25">
      <c r="A6" s="10" t="s">
        <v>3</v>
      </c>
      <c r="B6" s="11" t="s">
        <v>4</v>
      </c>
      <c r="C6" s="12" t="s">
        <v>5</v>
      </c>
      <c r="D6" s="11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 t="s">
        <v>11</v>
      </c>
      <c r="J6" s="13" t="s">
        <v>12</v>
      </c>
      <c r="K6" s="16" t="s">
        <v>13</v>
      </c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  <c r="R6" s="16" t="s">
        <v>20</v>
      </c>
      <c r="S6" s="16" t="s">
        <v>21</v>
      </c>
      <c r="T6" s="16" t="s">
        <v>22</v>
      </c>
      <c r="U6" s="16" t="s">
        <v>23</v>
      </c>
      <c r="V6" s="17" t="s">
        <v>24</v>
      </c>
    </row>
    <row r="7" spans="1:23" s="26" customFormat="1" ht="42" customHeight="1" thickTop="1" thickBot="1" x14ac:dyDescent="0.25">
      <c r="A7" s="19"/>
      <c r="B7" s="20"/>
      <c r="C7" s="20"/>
      <c r="D7" s="20"/>
      <c r="E7" s="20"/>
      <c r="F7" s="21" t="s">
        <v>25</v>
      </c>
      <c r="G7" s="22">
        <f t="shared" ref="G7:U7" si="0">SUM(G8:G28)</f>
        <v>519101000</v>
      </c>
      <c r="H7" s="22">
        <f t="shared" si="0"/>
        <v>23000000</v>
      </c>
      <c r="I7" s="22">
        <f t="shared" si="0"/>
        <v>542101000</v>
      </c>
      <c r="J7" s="23">
        <f t="shared" si="0"/>
        <v>26893528.489999998</v>
      </c>
      <c r="K7" s="23">
        <f t="shared" si="0"/>
        <v>37560961.889999993</v>
      </c>
      <c r="L7" s="23">
        <f t="shared" si="0"/>
        <v>38337236.600000001</v>
      </c>
      <c r="M7" s="23">
        <f t="shared" si="0"/>
        <v>39756797.909999996</v>
      </c>
      <c r="N7" s="23">
        <f t="shared" si="0"/>
        <v>32942944.789999999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0</v>
      </c>
      <c r="U7" s="23">
        <f t="shared" si="0"/>
        <v>0</v>
      </c>
      <c r="V7" s="24">
        <f>SUM(J7:U7)</f>
        <v>175491469.67999998</v>
      </c>
      <c r="W7" s="25"/>
    </row>
    <row r="8" spans="1:23" s="38" customFormat="1" ht="26.25" customHeight="1" x14ac:dyDescent="0.2">
      <c r="A8" s="27">
        <v>2</v>
      </c>
      <c r="B8" s="28">
        <v>1</v>
      </c>
      <c r="C8" s="28">
        <v>1</v>
      </c>
      <c r="D8" s="28">
        <v>1</v>
      </c>
      <c r="E8" s="29" t="s">
        <v>26</v>
      </c>
      <c r="F8" s="30" t="s">
        <v>27</v>
      </c>
      <c r="G8" s="31">
        <f>228000000+10000000</f>
        <v>238000000</v>
      </c>
      <c r="H8" s="32">
        <v>0</v>
      </c>
      <c r="I8" s="33">
        <f>+G8+H8</f>
        <v>238000000</v>
      </c>
      <c r="J8" s="33">
        <v>18289400</v>
      </c>
      <c r="K8" s="34">
        <v>18264281.629999999</v>
      </c>
      <c r="L8" s="33">
        <v>18215400</v>
      </c>
      <c r="M8" s="33">
        <v>18245400</v>
      </c>
      <c r="N8" s="33">
        <v>18270900</v>
      </c>
      <c r="O8" s="33"/>
      <c r="P8" s="33"/>
      <c r="Q8" s="33"/>
      <c r="R8" s="33"/>
      <c r="S8" s="33"/>
      <c r="T8" s="35"/>
      <c r="U8" s="33"/>
      <c r="V8" s="36">
        <f>SUM(J8:U8)</f>
        <v>91285381.629999995</v>
      </c>
      <c r="W8" s="37"/>
    </row>
    <row r="9" spans="1:23" s="38" customFormat="1" ht="26.25" customHeight="1" x14ac:dyDescent="0.2">
      <c r="A9" s="39">
        <v>2</v>
      </c>
      <c r="B9" s="40">
        <v>1</v>
      </c>
      <c r="C9" s="40">
        <v>1</v>
      </c>
      <c r="D9" s="40">
        <v>2</v>
      </c>
      <c r="E9" s="41" t="s">
        <v>26</v>
      </c>
      <c r="F9" s="42" t="s">
        <v>28</v>
      </c>
      <c r="G9" s="31">
        <v>32328000</v>
      </c>
      <c r="H9" s="43">
        <v>0</v>
      </c>
      <c r="I9" s="33">
        <f t="shared" ref="I9:I28" si="1">+G9+H9</f>
        <v>32328000</v>
      </c>
      <c r="J9" s="44">
        <v>4018766.04</v>
      </c>
      <c r="K9" s="45">
        <v>3747000</v>
      </c>
      <c r="L9" s="44">
        <v>4892000</v>
      </c>
      <c r="M9" s="44">
        <f>3878274.11-970000</f>
        <v>2908274.11</v>
      </c>
      <c r="N9" s="44">
        <f>3860000</f>
        <v>3860000</v>
      </c>
      <c r="O9" s="44"/>
      <c r="P9" s="44"/>
      <c r="Q9" s="44"/>
      <c r="R9" s="44"/>
      <c r="S9" s="44"/>
      <c r="T9" s="46"/>
      <c r="U9" s="44"/>
      <c r="V9" s="47">
        <f>SUM(J9:U9)</f>
        <v>19426040.149999999</v>
      </c>
      <c r="W9" s="37"/>
    </row>
    <row r="10" spans="1:23" s="38" customFormat="1" ht="26.25" customHeight="1" x14ac:dyDescent="0.2">
      <c r="A10" s="39">
        <v>2</v>
      </c>
      <c r="B10" s="40">
        <v>1</v>
      </c>
      <c r="C10" s="40">
        <v>1</v>
      </c>
      <c r="D10" s="40">
        <v>2</v>
      </c>
      <c r="E10" s="41" t="s">
        <v>29</v>
      </c>
      <c r="F10" s="42" t="s">
        <v>30</v>
      </c>
      <c r="G10" s="31">
        <v>7200000</v>
      </c>
      <c r="H10" s="43">
        <v>0</v>
      </c>
      <c r="I10" s="33">
        <f t="shared" si="1"/>
        <v>7200000</v>
      </c>
      <c r="J10" s="44">
        <v>0</v>
      </c>
      <c r="K10" s="45">
        <v>0</v>
      </c>
      <c r="L10" s="44">
        <v>0</v>
      </c>
      <c r="M10" s="44">
        <v>0</v>
      </c>
      <c r="N10" s="44">
        <v>0</v>
      </c>
      <c r="O10" s="44"/>
      <c r="P10" s="44"/>
      <c r="Q10" s="44"/>
      <c r="R10" s="44"/>
      <c r="S10" s="44"/>
      <c r="T10" s="46"/>
      <c r="U10" s="44"/>
      <c r="V10" s="47">
        <f>SUM(J10:U10)</f>
        <v>0</v>
      </c>
      <c r="W10" s="37"/>
    </row>
    <row r="11" spans="1:23" s="38" customFormat="1" ht="26.25" customHeight="1" x14ac:dyDescent="0.2">
      <c r="A11" s="39">
        <v>2</v>
      </c>
      <c r="B11" s="40">
        <v>1</v>
      </c>
      <c r="C11" s="40">
        <v>1</v>
      </c>
      <c r="D11" s="40">
        <v>2</v>
      </c>
      <c r="E11" s="41" t="s">
        <v>31</v>
      </c>
      <c r="F11" s="48" t="s">
        <v>32</v>
      </c>
      <c r="G11" s="31">
        <v>98662000</v>
      </c>
      <c r="H11" s="49">
        <v>0</v>
      </c>
      <c r="I11" s="33">
        <f t="shared" si="1"/>
        <v>98662000</v>
      </c>
      <c r="J11" s="44">
        <v>0</v>
      </c>
      <c r="K11" s="45">
        <f>5380000-5000</f>
        <v>5375000</v>
      </c>
      <c r="L11" s="50">
        <v>5985000</v>
      </c>
      <c r="M11" s="44">
        <f>6720000+930000</f>
        <v>7650000</v>
      </c>
      <c r="N11" s="44">
        <v>0</v>
      </c>
      <c r="O11" s="44"/>
      <c r="P11" s="44"/>
      <c r="Q11" s="44"/>
      <c r="R11" s="44"/>
      <c r="S11" s="44"/>
      <c r="T11" s="46"/>
      <c r="U11" s="44"/>
      <c r="V11" s="47">
        <f t="shared" ref="V11:V75" si="2">SUM(J11:U11)</f>
        <v>19010000</v>
      </c>
      <c r="W11" s="37"/>
    </row>
    <row r="12" spans="1:23" s="38" customFormat="1" ht="24.75" customHeight="1" x14ac:dyDescent="0.2">
      <c r="A12" s="39">
        <v>2</v>
      </c>
      <c r="B12" s="40">
        <v>1</v>
      </c>
      <c r="C12" s="40">
        <v>1</v>
      </c>
      <c r="D12" s="40">
        <v>3</v>
      </c>
      <c r="E12" s="41" t="s">
        <v>26</v>
      </c>
      <c r="F12" s="42" t="s">
        <v>33</v>
      </c>
      <c r="G12" s="31">
        <v>36411000</v>
      </c>
      <c r="H12" s="43">
        <v>0</v>
      </c>
      <c r="I12" s="33">
        <f t="shared" si="1"/>
        <v>36411000</v>
      </c>
      <c r="J12" s="44">
        <v>3034250</v>
      </c>
      <c r="K12" s="45">
        <v>2848250</v>
      </c>
      <c r="L12" s="44">
        <v>2672550</v>
      </c>
      <c r="M12" s="44">
        <v>2672550</v>
      </c>
      <c r="N12" s="44">
        <v>2672550</v>
      </c>
      <c r="O12" s="44"/>
      <c r="P12" s="44"/>
      <c r="Q12" s="44"/>
      <c r="R12" s="44"/>
      <c r="S12" s="44"/>
      <c r="T12" s="46"/>
      <c r="U12" s="44"/>
      <c r="V12" s="47">
        <f t="shared" si="2"/>
        <v>13900150</v>
      </c>
      <c r="W12" s="51"/>
    </row>
    <row r="13" spans="1:23" s="38" customFormat="1" ht="26.25" customHeight="1" x14ac:dyDescent="0.2">
      <c r="A13" s="39">
        <v>2</v>
      </c>
      <c r="B13" s="40">
        <v>1</v>
      </c>
      <c r="C13" s="40">
        <v>1</v>
      </c>
      <c r="D13" s="40">
        <v>4</v>
      </c>
      <c r="E13" s="41" t="s">
        <v>26</v>
      </c>
      <c r="F13" s="52" t="s">
        <v>34</v>
      </c>
      <c r="G13" s="31">
        <v>25000000</v>
      </c>
      <c r="H13" s="43">
        <v>0</v>
      </c>
      <c r="I13" s="33">
        <f t="shared" si="1"/>
        <v>25000000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/>
      <c r="P13" s="44"/>
      <c r="Q13" s="44"/>
      <c r="R13" s="44"/>
      <c r="S13" s="44"/>
      <c r="T13" s="46"/>
      <c r="U13" s="44"/>
      <c r="V13" s="47">
        <f t="shared" si="2"/>
        <v>0</v>
      </c>
    </row>
    <row r="14" spans="1:23" s="38" customFormat="1" ht="26.25" customHeight="1" x14ac:dyDescent="0.2">
      <c r="A14" s="39">
        <v>2</v>
      </c>
      <c r="B14" s="40">
        <v>1</v>
      </c>
      <c r="C14" s="40">
        <v>1</v>
      </c>
      <c r="D14" s="40">
        <v>5</v>
      </c>
      <c r="E14" s="41" t="s">
        <v>35</v>
      </c>
      <c r="F14" s="42" t="s">
        <v>36</v>
      </c>
      <c r="G14" s="31">
        <v>3000000</v>
      </c>
      <c r="H14" s="43">
        <v>3000000</v>
      </c>
      <c r="I14" s="33">
        <f t="shared" si="1"/>
        <v>6000000</v>
      </c>
      <c r="J14" s="44">
        <v>392612.45</v>
      </c>
      <c r="K14" s="45">
        <v>1042384.28</v>
      </c>
      <c r="L14" s="44">
        <v>130772.39</v>
      </c>
      <c r="M14" s="44">
        <v>1834596.13</v>
      </c>
      <c r="N14" s="44">
        <v>1271977.47</v>
      </c>
      <c r="O14" s="44"/>
      <c r="P14" s="44"/>
      <c r="Q14" s="44"/>
      <c r="R14" s="44"/>
      <c r="S14" s="44"/>
      <c r="T14" s="46"/>
      <c r="U14" s="44"/>
      <c r="V14" s="47">
        <f t="shared" si="2"/>
        <v>4672342.72</v>
      </c>
      <c r="W14" s="37"/>
    </row>
    <row r="15" spans="1:23" s="38" customFormat="1" ht="26.25" customHeight="1" x14ac:dyDescent="0.2">
      <c r="A15" s="39">
        <v>2</v>
      </c>
      <c r="B15" s="40">
        <v>1</v>
      </c>
      <c r="C15" s="40">
        <v>1</v>
      </c>
      <c r="D15" s="40">
        <v>6</v>
      </c>
      <c r="E15" s="41" t="s">
        <v>26</v>
      </c>
      <c r="F15" s="42" t="s">
        <v>37</v>
      </c>
      <c r="G15" s="31">
        <v>2000000</v>
      </c>
      <c r="H15" s="43">
        <v>0</v>
      </c>
      <c r="I15" s="33">
        <f t="shared" si="1"/>
        <v>2000000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/>
      <c r="P15" s="44"/>
      <c r="Q15" s="44"/>
      <c r="R15" s="44"/>
      <c r="S15" s="44"/>
      <c r="T15" s="46"/>
      <c r="U15" s="44"/>
      <c r="V15" s="47">
        <f t="shared" si="2"/>
        <v>0</v>
      </c>
      <c r="W15" s="37"/>
    </row>
    <row r="16" spans="1:23" s="38" customFormat="1" ht="23.25" customHeight="1" x14ac:dyDescent="0.2">
      <c r="A16" s="39">
        <v>2</v>
      </c>
      <c r="B16" s="40">
        <v>1</v>
      </c>
      <c r="C16" s="40">
        <v>2</v>
      </c>
      <c r="D16" s="40">
        <v>2</v>
      </c>
      <c r="E16" s="41" t="s">
        <v>26</v>
      </c>
      <c r="F16" s="48" t="s">
        <v>38</v>
      </c>
      <c r="G16" s="31">
        <v>500000</v>
      </c>
      <c r="H16" s="49">
        <v>0</v>
      </c>
      <c r="I16" s="33">
        <f t="shared" si="1"/>
        <v>500000</v>
      </c>
      <c r="J16" s="44">
        <v>92000</v>
      </c>
      <c r="K16" s="45">
        <v>92000</v>
      </c>
      <c r="L16" s="44">
        <v>105000</v>
      </c>
      <c r="M16" s="44">
        <v>105000</v>
      </c>
      <c r="N16" s="44">
        <v>105000</v>
      </c>
      <c r="O16" s="44"/>
      <c r="P16" s="44"/>
      <c r="Q16" s="44"/>
      <c r="R16" s="44"/>
      <c r="S16" s="44"/>
      <c r="T16" s="46"/>
      <c r="U16" s="44"/>
      <c r="V16" s="47">
        <f>SUM(J16:U16)</f>
        <v>499000</v>
      </c>
      <c r="W16" s="37"/>
    </row>
    <row r="17" spans="1:23" s="38" customFormat="1" ht="22.5" hidden="1" customHeight="1" x14ac:dyDescent="0.2">
      <c r="A17" s="39">
        <v>2</v>
      </c>
      <c r="B17" s="40">
        <v>1</v>
      </c>
      <c r="C17" s="40">
        <v>2</v>
      </c>
      <c r="D17" s="40">
        <v>2</v>
      </c>
      <c r="E17" s="41" t="s">
        <v>39</v>
      </c>
      <c r="F17" s="52" t="s">
        <v>40</v>
      </c>
      <c r="G17" s="31">
        <v>0</v>
      </c>
      <c r="H17" s="49">
        <v>0</v>
      </c>
      <c r="I17" s="33">
        <f t="shared" si="1"/>
        <v>0</v>
      </c>
      <c r="J17" s="44">
        <v>0</v>
      </c>
      <c r="K17" s="44">
        <v>0</v>
      </c>
      <c r="L17" s="44">
        <v>0</v>
      </c>
      <c r="M17" s="44"/>
      <c r="N17" s="44"/>
      <c r="O17" s="44"/>
      <c r="P17" s="44"/>
      <c r="Q17" s="44"/>
      <c r="R17" s="44"/>
      <c r="S17" s="44"/>
      <c r="T17" s="46"/>
      <c r="U17" s="44"/>
      <c r="V17" s="47">
        <f>SUM(J17:U17)</f>
        <v>0</v>
      </c>
    </row>
    <row r="18" spans="1:23" s="38" customFormat="1" ht="21" customHeight="1" x14ac:dyDescent="0.2">
      <c r="A18" s="39">
        <v>2</v>
      </c>
      <c r="B18" s="40">
        <v>1</v>
      </c>
      <c r="C18" s="40">
        <v>2</v>
      </c>
      <c r="D18" s="40">
        <v>2</v>
      </c>
      <c r="E18" s="41" t="s">
        <v>29</v>
      </c>
      <c r="F18" s="48" t="s">
        <v>41</v>
      </c>
      <c r="G18" s="31">
        <v>12000000</v>
      </c>
      <c r="H18" s="49">
        <v>0</v>
      </c>
      <c r="I18" s="33">
        <f t="shared" si="1"/>
        <v>12000000</v>
      </c>
      <c r="J18" s="44">
        <v>856500</v>
      </c>
      <c r="K18" s="45">
        <v>856500</v>
      </c>
      <c r="L18" s="44">
        <v>878500</v>
      </c>
      <c r="M18" s="44">
        <v>928500</v>
      </c>
      <c r="N18" s="44">
        <v>945500</v>
      </c>
      <c r="O18" s="44"/>
      <c r="P18" s="44"/>
      <c r="Q18" s="44"/>
      <c r="R18" s="44"/>
      <c r="S18" s="44"/>
      <c r="T18" s="46"/>
      <c r="U18" s="44"/>
      <c r="V18" s="47">
        <f t="shared" si="2"/>
        <v>4465500</v>
      </c>
      <c r="W18" s="37"/>
    </row>
    <row r="19" spans="1:23" s="38" customFormat="1" ht="21" customHeight="1" x14ac:dyDescent="0.2">
      <c r="A19" s="39">
        <v>2</v>
      </c>
      <c r="B19" s="40">
        <v>1</v>
      </c>
      <c r="C19" s="40">
        <v>2</v>
      </c>
      <c r="D19" s="40">
        <v>2</v>
      </c>
      <c r="E19" s="41" t="s">
        <v>31</v>
      </c>
      <c r="F19" s="48" t="s">
        <v>42</v>
      </c>
      <c r="G19" s="31">
        <f>1000000</f>
        <v>1000000</v>
      </c>
      <c r="H19" s="49">
        <v>0</v>
      </c>
      <c r="I19" s="33">
        <f t="shared" si="1"/>
        <v>1000000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/>
      <c r="P19" s="44"/>
      <c r="Q19" s="44"/>
      <c r="R19" s="44"/>
      <c r="S19" s="44"/>
      <c r="T19" s="46"/>
      <c r="U19" s="44"/>
      <c r="V19" s="47">
        <f t="shared" si="2"/>
        <v>0</v>
      </c>
    </row>
    <row r="20" spans="1:23" s="38" customFormat="1" ht="24" customHeight="1" x14ac:dyDescent="0.2">
      <c r="A20" s="39">
        <v>2</v>
      </c>
      <c r="B20" s="40">
        <v>1</v>
      </c>
      <c r="C20" s="40">
        <v>2</v>
      </c>
      <c r="D20" s="40">
        <v>2</v>
      </c>
      <c r="E20" s="41" t="s">
        <v>43</v>
      </c>
      <c r="F20" s="48" t="s">
        <v>44</v>
      </c>
      <c r="G20" s="31">
        <v>500000</v>
      </c>
      <c r="H20" s="49">
        <v>0</v>
      </c>
      <c r="I20" s="33">
        <f t="shared" si="1"/>
        <v>500000</v>
      </c>
      <c r="J20" s="44">
        <v>0</v>
      </c>
      <c r="K20" s="45">
        <v>0</v>
      </c>
      <c r="L20" s="44">
        <v>0</v>
      </c>
      <c r="M20" s="44">
        <v>0</v>
      </c>
      <c r="N20" s="44">
        <v>605000</v>
      </c>
      <c r="O20" s="44"/>
      <c r="P20" s="44"/>
      <c r="Q20" s="44"/>
      <c r="R20" s="44"/>
      <c r="S20" s="44"/>
      <c r="T20" s="46"/>
      <c r="U20" s="44"/>
      <c r="V20" s="47">
        <f t="shared" si="2"/>
        <v>605000</v>
      </c>
    </row>
    <row r="21" spans="1:23" s="38" customFormat="1" ht="27.75" customHeight="1" x14ac:dyDescent="0.2">
      <c r="A21" s="39">
        <v>2</v>
      </c>
      <c r="B21" s="40">
        <v>1</v>
      </c>
      <c r="C21" s="40">
        <v>2</v>
      </c>
      <c r="D21" s="40">
        <v>2</v>
      </c>
      <c r="E21" s="41" t="s">
        <v>45</v>
      </c>
      <c r="F21" s="48" t="s">
        <v>46</v>
      </c>
      <c r="G21" s="31">
        <v>2000000</v>
      </c>
      <c r="H21" s="49">
        <v>20000000</v>
      </c>
      <c r="I21" s="33">
        <f t="shared" si="1"/>
        <v>22000000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/>
      <c r="P21" s="44"/>
      <c r="Q21" s="44"/>
      <c r="R21" s="44"/>
      <c r="S21" s="44"/>
      <c r="T21" s="46"/>
      <c r="U21" s="44"/>
      <c r="V21" s="47">
        <f t="shared" si="2"/>
        <v>0</v>
      </c>
    </row>
    <row r="22" spans="1:23" s="38" customFormat="1" ht="26.25" customHeight="1" x14ac:dyDescent="0.2">
      <c r="A22" s="39">
        <v>2</v>
      </c>
      <c r="B22" s="40">
        <v>1</v>
      </c>
      <c r="C22" s="40">
        <v>3</v>
      </c>
      <c r="D22" s="40">
        <v>1</v>
      </c>
      <c r="E22" s="41" t="s">
        <v>26</v>
      </c>
      <c r="F22" s="42" t="s">
        <v>47</v>
      </c>
      <c r="G22" s="31">
        <v>20000000</v>
      </c>
      <c r="H22" s="43">
        <v>0</v>
      </c>
      <c r="I22" s="33">
        <f t="shared" si="1"/>
        <v>20000000</v>
      </c>
      <c r="J22" s="44">
        <v>0</v>
      </c>
      <c r="K22" s="45">
        <v>1280000</v>
      </c>
      <c r="L22" s="44">
        <v>1480000</v>
      </c>
      <c r="M22" s="44">
        <v>1480000</v>
      </c>
      <c r="N22" s="44">
        <v>1240000</v>
      </c>
      <c r="O22" s="44"/>
      <c r="P22" s="44"/>
      <c r="Q22" s="44"/>
      <c r="R22" s="44"/>
      <c r="S22" s="44"/>
      <c r="T22" s="46"/>
      <c r="U22" s="44"/>
      <c r="V22" s="47">
        <f t="shared" si="2"/>
        <v>5480000</v>
      </c>
    </row>
    <row r="23" spans="1:23" s="38" customFormat="1" ht="26.25" customHeight="1" x14ac:dyDescent="0.2">
      <c r="A23" s="39">
        <v>2</v>
      </c>
      <c r="B23" s="40">
        <v>1</v>
      </c>
      <c r="C23" s="40">
        <v>3</v>
      </c>
      <c r="D23" s="40">
        <v>2</v>
      </c>
      <c r="E23" s="41" t="s">
        <v>26</v>
      </c>
      <c r="F23" s="42" t="s">
        <v>48</v>
      </c>
      <c r="G23" s="31">
        <v>2000000</v>
      </c>
      <c r="H23" s="43">
        <v>0</v>
      </c>
      <c r="I23" s="33">
        <f t="shared" si="1"/>
        <v>2000000</v>
      </c>
      <c r="J23" s="44">
        <v>210000</v>
      </c>
      <c r="K23" s="45">
        <v>210000</v>
      </c>
      <c r="L23" s="44">
        <v>210000</v>
      </c>
      <c r="M23" s="44">
        <v>210000</v>
      </c>
      <c r="N23" s="44">
        <v>210000</v>
      </c>
      <c r="O23" s="44"/>
      <c r="P23" s="44"/>
      <c r="Q23" s="44"/>
      <c r="R23" s="44"/>
      <c r="S23" s="44"/>
      <c r="T23" s="46"/>
      <c r="U23" s="44"/>
      <c r="V23" s="47">
        <f t="shared" si="2"/>
        <v>1050000</v>
      </c>
    </row>
    <row r="24" spans="1:23" s="38" customFormat="1" ht="28.5" customHeight="1" x14ac:dyDescent="0.2">
      <c r="A24" s="39">
        <v>2</v>
      </c>
      <c r="B24" s="40">
        <v>1</v>
      </c>
      <c r="C24" s="40">
        <v>4</v>
      </c>
      <c r="D24" s="40">
        <v>2</v>
      </c>
      <c r="E24" s="41" t="s">
        <v>39</v>
      </c>
      <c r="F24" s="42" t="s">
        <v>49</v>
      </c>
      <c r="G24" s="31">
        <v>200000</v>
      </c>
      <c r="H24" s="43">
        <v>0</v>
      </c>
      <c r="I24" s="33">
        <f t="shared" si="1"/>
        <v>200000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/>
      <c r="P24" s="44"/>
      <c r="Q24" s="44"/>
      <c r="R24" s="44"/>
      <c r="S24" s="44"/>
      <c r="T24" s="46"/>
      <c r="U24" s="44"/>
      <c r="V24" s="47">
        <f t="shared" si="2"/>
        <v>0</v>
      </c>
    </row>
    <row r="25" spans="1:23" s="38" customFormat="1" ht="27.75" customHeight="1" x14ac:dyDescent="0.2">
      <c r="A25" s="39">
        <v>2</v>
      </c>
      <c r="B25" s="40">
        <v>1</v>
      </c>
      <c r="C25" s="40">
        <v>4</v>
      </c>
      <c r="D25" s="40">
        <v>2</v>
      </c>
      <c r="E25" s="41" t="s">
        <v>50</v>
      </c>
      <c r="F25" s="42" t="s">
        <v>51</v>
      </c>
      <c r="G25" s="31">
        <v>3500000</v>
      </c>
      <c r="H25" s="43">
        <v>0</v>
      </c>
      <c r="I25" s="33">
        <f t="shared" si="1"/>
        <v>3500000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/>
      <c r="P25" s="44"/>
      <c r="Q25" s="44"/>
      <c r="R25" s="44"/>
      <c r="S25" s="44"/>
      <c r="T25" s="46"/>
      <c r="U25" s="44"/>
      <c r="V25" s="47">
        <f t="shared" si="2"/>
        <v>0</v>
      </c>
    </row>
    <row r="26" spans="1:23" s="38" customFormat="1" ht="26.25" customHeight="1" x14ac:dyDescent="0.2">
      <c r="A26" s="39">
        <v>2</v>
      </c>
      <c r="B26" s="40">
        <v>1</v>
      </c>
      <c r="C26" s="40">
        <v>5</v>
      </c>
      <c r="D26" s="40">
        <v>1</v>
      </c>
      <c r="E26" s="41" t="s">
        <v>26</v>
      </c>
      <c r="F26" s="42" t="s">
        <v>52</v>
      </c>
      <c r="G26" s="31">
        <v>16000000</v>
      </c>
      <c r="H26" s="43">
        <v>0</v>
      </c>
      <c r="I26" s="33">
        <f t="shared" si="1"/>
        <v>16000000</v>
      </c>
      <c r="J26" s="44">
        <v>0</v>
      </c>
      <c r="K26" s="45">
        <v>1784644.51</v>
      </c>
      <c r="L26" s="44">
        <v>1748068.31</v>
      </c>
      <c r="M26" s="44">
        <v>1726686.17</v>
      </c>
      <c r="N26" s="44">
        <v>1749735.74</v>
      </c>
      <c r="O26" s="44"/>
      <c r="P26" s="44"/>
      <c r="Q26" s="44"/>
      <c r="R26" s="44"/>
      <c r="S26" s="44"/>
      <c r="T26" s="46"/>
      <c r="U26" s="44"/>
      <c r="V26" s="47">
        <f t="shared" si="2"/>
        <v>7009134.7300000004</v>
      </c>
    </row>
    <row r="27" spans="1:23" s="38" customFormat="1" ht="26.25" customHeight="1" x14ac:dyDescent="0.2">
      <c r="A27" s="39">
        <v>2</v>
      </c>
      <c r="B27" s="40">
        <v>1</v>
      </c>
      <c r="C27" s="40">
        <v>5</v>
      </c>
      <c r="D27" s="40">
        <v>2</v>
      </c>
      <c r="E27" s="41" t="s">
        <v>26</v>
      </c>
      <c r="F27" s="42" t="s">
        <v>53</v>
      </c>
      <c r="G27" s="31">
        <v>16300000</v>
      </c>
      <c r="H27" s="43">
        <v>0</v>
      </c>
      <c r="I27" s="33">
        <f t="shared" si="1"/>
        <v>16300000</v>
      </c>
      <c r="J27" s="44">
        <v>0</v>
      </c>
      <c r="K27" s="45">
        <v>1827019.29</v>
      </c>
      <c r="L27" s="44">
        <v>1790391.5</v>
      </c>
      <c r="M27" s="44">
        <v>1768979.2</v>
      </c>
      <c r="N27" s="44">
        <v>1775441.91</v>
      </c>
      <c r="O27" s="44"/>
      <c r="P27" s="44"/>
      <c r="Q27" s="44"/>
      <c r="R27" s="44"/>
      <c r="S27" s="44"/>
      <c r="T27" s="46"/>
      <c r="U27" s="44"/>
      <c r="V27" s="47">
        <f t="shared" si="2"/>
        <v>7161831.9000000004</v>
      </c>
    </row>
    <row r="28" spans="1:23" s="38" customFormat="1" ht="26.25" customHeight="1" thickBot="1" x14ac:dyDescent="0.25">
      <c r="A28" s="53">
        <v>2</v>
      </c>
      <c r="B28" s="54">
        <v>1</v>
      </c>
      <c r="C28" s="54">
        <v>5</v>
      </c>
      <c r="D28" s="54">
        <v>3</v>
      </c>
      <c r="E28" s="55" t="s">
        <v>26</v>
      </c>
      <c r="F28" s="56" t="s">
        <v>54</v>
      </c>
      <c r="G28" s="31">
        <v>2500000</v>
      </c>
      <c r="H28" s="57">
        <v>0</v>
      </c>
      <c r="I28" s="33">
        <f t="shared" si="1"/>
        <v>2500000</v>
      </c>
      <c r="J28" s="58">
        <v>0</v>
      </c>
      <c r="K28" s="59">
        <v>233882.18</v>
      </c>
      <c r="L28" s="58">
        <v>229554.4</v>
      </c>
      <c r="M28" s="58">
        <v>226812.3</v>
      </c>
      <c r="N28" s="58">
        <v>236839.67</v>
      </c>
      <c r="O28" s="58"/>
      <c r="P28" s="58"/>
      <c r="Q28" s="58"/>
      <c r="R28" s="58"/>
      <c r="S28" s="58"/>
      <c r="T28" s="60"/>
      <c r="U28" s="58"/>
      <c r="V28" s="61">
        <f t="shared" si="2"/>
        <v>927088.54999999993</v>
      </c>
    </row>
    <row r="29" spans="1:23" s="38" customFormat="1" ht="8.25" customHeight="1" thickBot="1" x14ac:dyDescent="0.25">
      <c r="A29" s="62"/>
      <c r="B29" s="63"/>
      <c r="C29" s="63"/>
      <c r="D29" s="63"/>
      <c r="E29" s="63"/>
      <c r="F29" s="63"/>
      <c r="G29" s="64"/>
      <c r="H29" s="64"/>
      <c r="I29" s="65"/>
      <c r="J29" s="63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65"/>
      <c r="V29" s="67"/>
    </row>
    <row r="30" spans="1:23" s="38" customFormat="1" ht="28.5" customHeight="1" thickBot="1" x14ac:dyDescent="0.25">
      <c r="A30" s="68"/>
      <c r="B30" s="69"/>
      <c r="C30" s="69"/>
      <c r="D30" s="69"/>
      <c r="E30" s="69"/>
      <c r="F30" s="69" t="s">
        <v>55</v>
      </c>
      <c r="G30" s="70">
        <f t="shared" ref="G30:U30" si="3">SUM(G31:G75)</f>
        <v>93116388</v>
      </c>
      <c r="H30" s="70">
        <f t="shared" si="3"/>
        <v>21000000</v>
      </c>
      <c r="I30" s="70">
        <f t="shared" si="3"/>
        <v>114116388</v>
      </c>
      <c r="J30" s="70">
        <f t="shared" si="3"/>
        <v>4938450.58</v>
      </c>
      <c r="K30" s="71">
        <f t="shared" si="3"/>
        <v>8648926.1600000001</v>
      </c>
      <c r="L30" s="71">
        <f t="shared" si="3"/>
        <v>5170755.21</v>
      </c>
      <c r="M30" s="71">
        <f t="shared" si="3"/>
        <v>15152872.85</v>
      </c>
      <c r="N30" s="71">
        <f t="shared" si="3"/>
        <v>11373871.84</v>
      </c>
      <c r="O30" s="71">
        <f t="shared" si="3"/>
        <v>0</v>
      </c>
      <c r="P30" s="71">
        <f t="shared" si="3"/>
        <v>0</v>
      </c>
      <c r="Q30" s="71">
        <f t="shared" si="3"/>
        <v>0</v>
      </c>
      <c r="R30" s="71">
        <f t="shared" si="3"/>
        <v>0</v>
      </c>
      <c r="S30" s="71">
        <f t="shared" si="3"/>
        <v>0</v>
      </c>
      <c r="T30" s="72">
        <f t="shared" si="3"/>
        <v>0</v>
      </c>
      <c r="U30" s="71">
        <f t="shared" si="3"/>
        <v>0</v>
      </c>
      <c r="V30" s="73">
        <f>SUM(J30:U30)</f>
        <v>45284876.640000001</v>
      </c>
      <c r="W30" s="37"/>
    </row>
    <row r="31" spans="1:23" s="38" customFormat="1" ht="25.5" customHeight="1" x14ac:dyDescent="0.2">
      <c r="A31" s="27">
        <v>2</v>
      </c>
      <c r="B31" s="28">
        <v>2</v>
      </c>
      <c r="C31" s="28">
        <v>1</v>
      </c>
      <c r="D31" s="28">
        <v>2</v>
      </c>
      <c r="E31" s="29" t="s">
        <v>26</v>
      </c>
      <c r="F31" s="30" t="s">
        <v>56</v>
      </c>
      <c r="G31" s="31">
        <v>3200000</v>
      </c>
      <c r="H31" s="32">
        <v>0</v>
      </c>
      <c r="I31" s="33">
        <f t="shared" ref="I31:I75" si="4">+G31+H31</f>
        <v>3200000</v>
      </c>
      <c r="J31" s="74">
        <v>489712.31</v>
      </c>
      <c r="K31" s="33">
        <v>234794.08</v>
      </c>
      <c r="L31" s="33">
        <v>339154.43</v>
      </c>
      <c r="M31" s="33">
        <v>284407.25</v>
      </c>
      <c r="N31" s="33">
        <v>249359.5</v>
      </c>
      <c r="O31" s="33"/>
      <c r="P31" s="33"/>
      <c r="Q31" s="33"/>
      <c r="R31" s="33"/>
      <c r="S31" s="33"/>
      <c r="T31" s="35"/>
      <c r="U31" s="33"/>
      <c r="V31" s="36">
        <f t="shared" si="2"/>
        <v>1597427.57</v>
      </c>
      <c r="W31" s="37"/>
    </row>
    <row r="32" spans="1:23" s="38" customFormat="1" ht="24.75" customHeight="1" x14ac:dyDescent="0.2">
      <c r="A32" s="39">
        <v>2</v>
      </c>
      <c r="B32" s="40">
        <v>2</v>
      </c>
      <c r="C32" s="40">
        <v>1</v>
      </c>
      <c r="D32" s="40">
        <v>3</v>
      </c>
      <c r="E32" s="41" t="s">
        <v>26</v>
      </c>
      <c r="F32" s="42" t="s">
        <v>57</v>
      </c>
      <c r="G32" s="31">
        <v>350000</v>
      </c>
      <c r="H32" s="43">
        <v>0</v>
      </c>
      <c r="I32" s="33">
        <f t="shared" si="4"/>
        <v>350000</v>
      </c>
      <c r="J32" s="75">
        <v>22059.95</v>
      </c>
      <c r="K32" s="44">
        <v>20909.2</v>
      </c>
      <c r="L32" s="44">
        <v>22700.080000000002</v>
      </c>
      <c r="M32" s="44">
        <v>30501.08</v>
      </c>
      <c r="N32" s="44">
        <v>37223.519999999997</v>
      </c>
      <c r="O32" s="44"/>
      <c r="P32" s="44"/>
      <c r="Q32" s="44"/>
      <c r="R32" s="44"/>
      <c r="S32" s="44"/>
      <c r="T32" s="46"/>
      <c r="U32" s="44"/>
      <c r="V32" s="47">
        <f t="shared" si="2"/>
        <v>133393.83000000002</v>
      </c>
    </row>
    <row r="33" spans="1:23" s="38" customFormat="1" ht="25.5" customHeight="1" x14ac:dyDescent="0.2">
      <c r="A33" s="39">
        <v>2</v>
      </c>
      <c r="B33" s="40">
        <v>2</v>
      </c>
      <c r="C33" s="40">
        <v>1</v>
      </c>
      <c r="D33" s="40">
        <v>5</v>
      </c>
      <c r="E33" s="41" t="s">
        <v>26</v>
      </c>
      <c r="F33" s="42" t="s">
        <v>58</v>
      </c>
      <c r="G33" s="31">
        <v>900000</v>
      </c>
      <c r="H33" s="43">
        <v>0</v>
      </c>
      <c r="I33" s="33">
        <f t="shared" si="4"/>
        <v>900000</v>
      </c>
      <c r="J33" s="75">
        <v>138136.59</v>
      </c>
      <c r="K33" s="44">
        <v>132311</v>
      </c>
      <c r="L33" s="44">
        <v>161947.19</v>
      </c>
      <c r="M33" s="44">
        <v>168542.78</v>
      </c>
      <c r="N33" s="44">
        <v>177578.21</v>
      </c>
      <c r="O33" s="44"/>
      <c r="P33" s="44"/>
      <c r="Q33" s="44"/>
      <c r="R33" s="44"/>
      <c r="S33" s="44"/>
      <c r="T33" s="46"/>
      <c r="U33" s="44"/>
      <c r="V33" s="47">
        <f t="shared" si="2"/>
        <v>778515.7699999999</v>
      </c>
    </row>
    <row r="34" spans="1:23" s="38" customFormat="1" ht="25.5" customHeight="1" x14ac:dyDescent="0.2">
      <c r="A34" s="39">
        <v>2</v>
      </c>
      <c r="B34" s="40">
        <v>2</v>
      </c>
      <c r="C34" s="40">
        <v>1</v>
      </c>
      <c r="D34" s="40">
        <v>6</v>
      </c>
      <c r="E34" s="41" t="s">
        <v>26</v>
      </c>
      <c r="F34" s="42" t="s">
        <v>59</v>
      </c>
      <c r="G34" s="31">
        <v>6000000</v>
      </c>
      <c r="H34" s="43">
        <v>0</v>
      </c>
      <c r="I34" s="33">
        <f t="shared" si="4"/>
        <v>6000000</v>
      </c>
      <c r="J34" s="75">
        <v>444908.24</v>
      </c>
      <c r="K34" s="44">
        <v>324788.78000000003</v>
      </c>
      <c r="L34" s="44">
        <v>322597.58</v>
      </c>
      <c r="M34" s="44">
        <v>372995.18</v>
      </c>
      <c r="N34" s="44">
        <v>423392.78</v>
      </c>
      <c r="O34" s="44"/>
      <c r="P34" s="44"/>
      <c r="Q34" s="44"/>
      <c r="R34" s="44"/>
      <c r="S34" s="44"/>
      <c r="T34" s="46"/>
      <c r="U34" s="44"/>
      <c r="V34" s="47">
        <f>SUM(J34:U34)</f>
        <v>1888682.56</v>
      </c>
      <c r="W34" s="37"/>
    </row>
    <row r="35" spans="1:23" s="38" customFormat="1" ht="25.5" customHeight="1" x14ac:dyDescent="0.2">
      <c r="A35" s="39">
        <v>2</v>
      </c>
      <c r="B35" s="40">
        <v>2</v>
      </c>
      <c r="C35" s="40">
        <v>1</v>
      </c>
      <c r="D35" s="40">
        <v>7</v>
      </c>
      <c r="E35" s="41" t="s">
        <v>26</v>
      </c>
      <c r="F35" s="42" t="s">
        <v>60</v>
      </c>
      <c r="G35" s="31">
        <v>500000</v>
      </c>
      <c r="H35" s="43">
        <v>0</v>
      </c>
      <c r="I35" s="33">
        <f t="shared" si="4"/>
        <v>500000</v>
      </c>
      <c r="J35" s="75">
        <v>151999.34</v>
      </c>
      <c r="K35" s="44">
        <v>12050</v>
      </c>
      <c r="L35" s="44">
        <v>9950</v>
      </c>
      <c r="M35" s="44">
        <v>8000</v>
      </c>
      <c r="N35" s="44">
        <v>89000</v>
      </c>
      <c r="O35" s="44"/>
      <c r="P35" s="44"/>
      <c r="Q35" s="44"/>
      <c r="R35" s="44"/>
      <c r="S35" s="44"/>
      <c r="T35" s="46"/>
      <c r="U35" s="44"/>
      <c r="V35" s="47">
        <f t="shared" si="2"/>
        <v>270999.33999999997</v>
      </c>
    </row>
    <row r="36" spans="1:23" s="38" customFormat="1" ht="25.5" customHeight="1" x14ac:dyDescent="0.2">
      <c r="A36" s="39">
        <v>2</v>
      </c>
      <c r="B36" s="40">
        <v>2</v>
      </c>
      <c r="C36" s="40">
        <v>1</v>
      </c>
      <c r="D36" s="40">
        <v>8</v>
      </c>
      <c r="E36" s="41" t="s">
        <v>26</v>
      </c>
      <c r="F36" s="42" t="s">
        <v>61</v>
      </c>
      <c r="G36" s="31">
        <v>117385</v>
      </c>
      <c r="H36" s="43">
        <v>0</v>
      </c>
      <c r="I36" s="33">
        <f t="shared" si="4"/>
        <v>117385</v>
      </c>
      <c r="J36" s="75">
        <v>7375</v>
      </c>
      <c r="K36" s="44">
        <v>7375</v>
      </c>
      <c r="L36" s="44">
        <v>8241</v>
      </c>
      <c r="M36" s="44">
        <v>7375</v>
      </c>
      <c r="N36" s="44">
        <v>7375</v>
      </c>
      <c r="O36" s="44"/>
      <c r="P36" s="44"/>
      <c r="Q36" s="44"/>
      <c r="R36" s="44"/>
      <c r="S36" s="44"/>
      <c r="T36" s="46"/>
      <c r="U36" s="44"/>
      <c r="V36" s="47">
        <f t="shared" si="2"/>
        <v>37741</v>
      </c>
    </row>
    <row r="37" spans="1:23" s="38" customFormat="1" ht="25.5" customHeight="1" x14ac:dyDescent="0.2">
      <c r="A37" s="39">
        <v>2</v>
      </c>
      <c r="B37" s="40">
        <v>2</v>
      </c>
      <c r="C37" s="40">
        <v>2</v>
      </c>
      <c r="D37" s="40">
        <v>1</v>
      </c>
      <c r="E37" s="41" t="s">
        <v>26</v>
      </c>
      <c r="F37" s="42" t="s">
        <v>62</v>
      </c>
      <c r="G37" s="31">
        <v>20000000</v>
      </c>
      <c r="H37" s="43">
        <v>0</v>
      </c>
      <c r="I37" s="33">
        <f t="shared" si="4"/>
        <v>20000000</v>
      </c>
      <c r="J37" s="75">
        <v>1397330.8</v>
      </c>
      <c r="K37" s="44">
        <v>4613666</v>
      </c>
      <c r="L37" s="44">
        <v>1092200</v>
      </c>
      <c r="M37" s="44">
        <v>1571906.68</v>
      </c>
      <c r="N37" s="44">
        <v>4368073.3</v>
      </c>
      <c r="O37" s="44"/>
      <c r="P37" s="44"/>
      <c r="Q37" s="44"/>
      <c r="R37" s="44"/>
      <c r="S37" s="44"/>
      <c r="T37" s="46"/>
      <c r="U37" s="44"/>
      <c r="V37" s="47">
        <f t="shared" si="2"/>
        <v>13043176.780000001</v>
      </c>
    </row>
    <row r="38" spans="1:23" s="38" customFormat="1" ht="25.5" customHeight="1" x14ac:dyDescent="0.2">
      <c r="A38" s="39">
        <v>2</v>
      </c>
      <c r="B38" s="40">
        <v>2</v>
      </c>
      <c r="C38" s="40">
        <v>2</v>
      </c>
      <c r="D38" s="40">
        <v>2</v>
      </c>
      <c r="E38" s="41" t="s">
        <v>26</v>
      </c>
      <c r="F38" s="42" t="s">
        <v>63</v>
      </c>
      <c r="G38" s="31">
        <v>3000000</v>
      </c>
      <c r="H38" s="43">
        <v>0</v>
      </c>
      <c r="I38" s="33">
        <f t="shared" si="4"/>
        <v>3000000</v>
      </c>
      <c r="J38" s="75">
        <v>379129.22</v>
      </c>
      <c r="K38" s="44">
        <v>162869.5</v>
      </c>
      <c r="L38" s="44">
        <v>337893</v>
      </c>
      <c r="M38" s="44">
        <v>157176</v>
      </c>
      <c r="N38" s="44">
        <v>110802</v>
      </c>
      <c r="O38" s="44"/>
      <c r="P38" s="44"/>
      <c r="Q38" s="44"/>
      <c r="R38" s="44"/>
      <c r="S38" s="44"/>
      <c r="T38" s="46"/>
      <c r="U38" s="44"/>
      <c r="V38" s="47">
        <f t="shared" si="2"/>
        <v>1147869.72</v>
      </c>
    </row>
    <row r="39" spans="1:23" s="38" customFormat="1" ht="25.5" customHeight="1" x14ac:dyDescent="0.2">
      <c r="A39" s="39">
        <v>2</v>
      </c>
      <c r="B39" s="40">
        <v>2</v>
      </c>
      <c r="C39" s="40">
        <v>3</v>
      </c>
      <c r="D39" s="40">
        <v>1</v>
      </c>
      <c r="E39" s="41" t="s">
        <v>26</v>
      </c>
      <c r="F39" s="42" t="s">
        <v>64</v>
      </c>
      <c r="G39" s="31">
        <v>2000000</v>
      </c>
      <c r="H39" s="43">
        <v>0</v>
      </c>
      <c r="I39" s="33">
        <f t="shared" si="4"/>
        <v>2000000</v>
      </c>
      <c r="J39" s="75">
        <v>105360</v>
      </c>
      <c r="K39" s="44">
        <v>514793.68</v>
      </c>
      <c r="L39" s="44">
        <v>153920</v>
      </c>
      <c r="M39" s="44">
        <v>256640</v>
      </c>
      <c r="N39" s="44">
        <v>217400</v>
      </c>
      <c r="O39" s="44"/>
      <c r="P39" s="44"/>
      <c r="Q39" s="44"/>
      <c r="R39" s="44"/>
      <c r="S39" s="44"/>
      <c r="T39" s="46"/>
      <c r="U39" s="44"/>
      <c r="V39" s="47">
        <f t="shared" si="2"/>
        <v>1248113.68</v>
      </c>
    </row>
    <row r="40" spans="1:23" s="38" customFormat="1" ht="25.5" customHeight="1" x14ac:dyDescent="0.2">
      <c r="A40" s="39">
        <v>2</v>
      </c>
      <c r="B40" s="40">
        <v>2</v>
      </c>
      <c r="C40" s="40">
        <v>3</v>
      </c>
      <c r="D40" s="40">
        <v>1</v>
      </c>
      <c r="E40" s="41" t="s">
        <v>39</v>
      </c>
      <c r="F40" s="42" t="s">
        <v>65</v>
      </c>
      <c r="G40" s="31">
        <v>800000</v>
      </c>
      <c r="H40" s="43">
        <v>0</v>
      </c>
      <c r="I40" s="33">
        <f t="shared" si="4"/>
        <v>800000</v>
      </c>
      <c r="J40" s="75">
        <v>0</v>
      </c>
      <c r="K40" s="44">
        <v>0</v>
      </c>
      <c r="L40" s="44">
        <v>684979.33</v>
      </c>
      <c r="M40" s="44">
        <v>0</v>
      </c>
      <c r="N40" s="44">
        <v>712792.47</v>
      </c>
      <c r="O40" s="44"/>
      <c r="P40" s="44"/>
      <c r="Q40" s="44"/>
      <c r="R40" s="44"/>
      <c r="S40" s="44"/>
      <c r="T40" s="46"/>
      <c r="U40" s="44"/>
      <c r="V40" s="47">
        <f>SUM(J40:U40)</f>
        <v>1397771.7999999998</v>
      </c>
    </row>
    <row r="41" spans="1:23" s="38" customFormat="1" ht="25.5" customHeight="1" x14ac:dyDescent="0.2">
      <c r="A41" s="39">
        <v>2</v>
      </c>
      <c r="B41" s="40">
        <v>2</v>
      </c>
      <c r="C41" s="40">
        <v>4</v>
      </c>
      <c r="D41" s="40">
        <v>1</v>
      </c>
      <c r="E41" s="41" t="s">
        <v>26</v>
      </c>
      <c r="F41" s="42" t="s">
        <v>66</v>
      </c>
      <c r="G41" s="31">
        <v>500000</v>
      </c>
      <c r="H41" s="43">
        <v>-100000</v>
      </c>
      <c r="I41" s="33">
        <f t="shared" si="4"/>
        <v>400000</v>
      </c>
      <c r="J41" s="75">
        <v>0</v>
      </c>
      <c r="K41" s="44">
        <v>0</v>
      </c>
      <c r="L41" s="44">
        <v>0</v>
      </c>
      <c r="M41" s="44">
        <v>101999.99</v>
      </c>
      <c r="N41" s="44">
        <v>7295.47</v>
      </c>
      <c r="O41" s="44"/>
      <c r="P41" s="44"/>
      <c r="Q41" s="44"/>
      <c r="R41" s="44"/>
      <c r="S41" s="44"/>
      <c r="T41" s="46"/>
      <c r="U41" s="44"/>
      <c r="V41" s="47">
        <f t="shared" si="2"/>
        <v>109295.46</v>
      </c>
      <c r="W41" s="37"/>
    </row>
    <row r="42" spans="1:23" s="38" customFormat="1" ht="21" customHeight="1" x14ac:dyDescent="0.2">
      <c r="A42" s="39">
        <v>2</v>
      </c>
      <c r="B42" s="40">
        <v>2</v>
      </c>
      <c r="C42" s="40">
        <v>4</v>
      </c>
      <c r="D42" s="40">
        <v>2</v>
      </c>
      <c r="E42" s="41" t="s">
        <v>26</v>
      </c>
      <c r="F42" s="42" t="s">
        <v>67</v>
      </c>
      <c r="G42" s="31">
        <v>50000</v>
      </c>
      <c r="H42" s="43">
        <v>0</v>
      </c>
      <c r="I42" s="33">
        <f t="shared" si="4"/>
        <v>50000</v>
      </c>
      <c r="J42" s="75"/>
      <c r="K42" s="44">
        <v>0</v>
      </c>
      <c r="L42" s="44">
        <v>0</v>
      </c>
      <c r="M42" s="44">
        <v>0</v>
      </c>
      <c r="N42" s="44">
        <v>0</v>
      </c>
      <c r="O42" s="44"/>
      <c r="P42" s="44"/>
      <c r="Q42" s="44"/>
      <c r="R42" s="44"/>
      <c r="S42" s="44"/>
      <c r="T42" s="46"/>
      <c r="U42" s="44"/>
      <c r="V42" s="47">
        <f t="shared" si="2"/>
        <v>0</v>
      </c>
    </row>
    <row r="43" spans="1:23" s="38" customFormat="1" ht="0.75" hidden="1" customHeight="1" x14ac:dyDescent="0.2">
      <c r="A43" s="39">
        <v>2</v>
      </c>
      <c r="B43" s="40">
        <v>2</v>
      </c>
      <c r="C43" s="40">
        <v>4</v>
      </c>
      <c r="D43" s="40">
        <v>3</v>
      </c>
      <c r="E43" s="41" t="s">
        <v>26</v>
      </c>
      <c r="F43" s="42" t="s">
        <v>68</v>
      </c>
      <c r="G43" s="31">
        <v>0</v>
      </c>
      <c r="H43" s="43">
        <v>0</v>
      </c>
      <c r="I43" s="33">
        <f t="shared" si="4"/>
        <v>0</v>
      </c>
      <c r="J43" s="75"/>
      <c r="K43" s="44"/>
      <c r="L43" s="44"/>
      <c r="M43" s="44"/>
      <c r="N43" s="44"/>
      <c r="O43" s="44"/>
      <c r="P43" s="44"/>
      <c r="Q43" s="44"/>
      <c r="R43" s="44"/>
      <c r="S43" s="44"/>
      <c r="T43" s="46"/>
      <c r="U43" s="44"/>
      <c r="V43" s="47">
        <f t="shared" si="2"/>
        <v>0</v>
      </c>
    </row>
    <row r="44" spans="1:23" s="38" customFormat="1" ht="21.75" customHeight="1" x14ac:dyDescent="0.2">
      <c r="A44" s="39">
        <v>2</v>
      </c>
      <c r="B44" s="40">
        <v>2</v>
      </c>
      <c r="C44" s="40">
        <v>4</v>
      </c>
      <c r="D44" s="40">
        <v>4</v>
      </c>
      <c r="E44" s="41" t="s">
        <v>26</v>
      </c>
      <c r="F44" s="42" t="s">
        <v>69</v>
      </c>
      <c r="G44" s="31">
        <v>800000</v>
      </c>
      <c r="H44" s="43">
        <v>0</v>
      </c>
      <c r="I44" s="33">
        <f t="shared" si="4"/>
        <v>800000</v>
      </c>
      <c r="J44" s="75">
        <v>1780</v>
      </c>
      <c r="K44" s="44">
        <v>520</v>
      </c>
      <c r="L44" s="44">
        <v>400000</v>
      </c>
      <c r="M44" s="44">
        <v>6410</v>
      </c>
      <c r="N44" s="44">
        <v>4100</v>
      </c>
      <c r="O44" s="44"/>
      <c r="P44" s="44"/>
      <c r="Q44" s="44"/>
      <c r="R44" s="44"/>
      <c r="S44" s="44"/>
      <c r="T44" s="46"/>
      <c r="U44" s="44"/>
      <c r="V44" s="47">
        <f t="shared" si="2"/>
        <v>412810</v>
      </c>
      <c r="W44" s="37"/>
    </row>
    <row r="45" spans="1:23" s="38" customFormat="1" ht="22.5" customHeight="1" x14ac:dyDescent="0.2">
      <c r="A45" s="39">
        <v>2</v>
      </c>
      <c r="B45" s="40">
        <v>2</v>
      </c>
      <c r="C45" s="40">
        <v>5</v>
      </c>
      <c r="D45" s="40">
        <v>1</v>
      </c>
      <c r="E45" s="41" t="s">
        <v>26</v>
      </c>
      <c r="F45" s="42" t="s">
        <v>70</v>
      </c>
      <c r="G45" s="43">
        <v>200000</v>
      </c>
      <c r="H45" s="43">
        <v>0</v>
      </c>
      <c r="I45" s="33">
        <f t="shared" si="4"/>
        <v>200000</v>
      </c>
      <c r="J45" s="75">
        <v>0</v>
      </c>
      <c r="K45" s="44"/>
      <c r="L45" s="44">
        <v>0</v>
      </c>
      <c r="M45" s="44">
        <v>0</v>
      </c>
      <c r="N45" s="44">
        <v>0</v>
      </c>
      <c r="O45" s="44"/>
      <c r="P45" s="44"/>
      <c r="Q45" s="44"/>
      <c r="R45" s="44"/>
      <c r="S45" s="44"/>
      <c r="T45" s="46"/>
      <c r="U45" s="44"/>
      <c r="V45" s="47">
        <f t="shared" si="2"/>
        <v>0</v>
      </c>
    </row>
    <row r="46" spans="1:23" s="38" customFormat="1" ht="22.5" customHeight="1" x14ac:dyDescent="0.2">
      <c r="A46" s="39">
        <v>2</v>
      </c>
      <c r="B46" s="40">
        <v>2</v>
      </c>
      <c r="C46" s="40">
        <v>5</v>
      </c>
      <c r="D46" s="40">
        <v>1</v>
      </c>
      <c r="E46" s="41" t="s">
        <v>39</v>
      </c>
      <c r="F46" s="42" t="s">
        <v>71</v>
      </c>
      <c r="G46" s="43">
        <v>0</v>
      </c>
      <c r="H46" s="43">
        <f>100000+18500000</f>
        <v>18600000</v>
      </c>
      <c r="I46" s="33">
        <f t="shared" si="4"/>
        <v>18600000</v>
      </c>
      <c r="J46" s="75">
        <v>0</v>
      </c>
      <c r="K46" s="44">
        <v>56325.01</v>
      </c>
      <c r="L46" s="44">
        <v>52156.39</v>
      </c>
      <c r="M46" s="44">
        <v>7908981.3399999999</v>
      </c>
      <c r="N46" s="44">
        <v>862195.4</v>
      </c>
      <c r="O46" s="44"/>
      <c r="P46" s="44"/>
      <c r="Q46" s="44"/>
      <c r="R46" s="44"/>
      <c r="S46" s="44"/>
      <c r="T46" s="46"/>
      <c r="U46" s="44"/>
      <c r="V46" s="47">
        <f t="shared" si="2"/>
        <v>8879658.1400000006</v>
      </c>
    </row>
    <row r="47" spans="1:23" s="38" customFormat="1" ht="21.75" hidden="1" customHeight="1" x14ac:dyDescent="0.2">
      <c r="A47" s="39">
        <v>2</v>
      </c>
      <c r="B47" s="40">
        <v>2</v>
      </c>
      <c r="C47" s="40">
        <v>5</v>
      </c>
      <c r="D47" s="40">
        <v>3</v>
      </c>
      <c r="E47" s="41" t="s">
        <v>35</v>
      </c>
      <c r="F47" s="42" t="s">
        <v>72</v>
      </c>
      <c r="G47" s="43"/>
      <c r="H47" s="43"/>
      <c r="I47" s="33">
        <f t="shared" si="4"/>
        <v>0</v>
      </c>
      <c r="J47" s="75"/>
      <c r="K47" s="44">
        <v>0</v>
      </c>
      <c r="L47" s="44"/>
      <c r="M47" s="44"/>
      <c r="N47" s="44"/>
      <c r="O47" s="44"/>
      <c r="P47" s="44"/>
      <c r="Q47" s="44"/>
      <c r="R47" s="44"/>
      <c r="S47" s="44"/>
      <c r="T47" s="46"/>
      <c r="U47" s="44"/>
      <c r="V47" s="47">
        <f t="shared" si="2"/>
        <v>0</v>
      </c>
    </row>
    <row r="48" spans="1:23" s="38" customFormat="1" ht="20.25" customHeight="1" x14ac:dyDescent="0.2">
      <c r="A48" s="39">
        <v>2</v>
      </c>
      <c r="B48" s="40">
        <v>2</v>
      </c>
      <c r="C48" s="40">
        <v>5</v>
      </c>
      <c r="D48" s="40">
        <v>3</v>
      </c>
      <c r="E48" s="41" t="s">
        <v>50</v>
      </c>
      <c r="F48" s="42" t="s">
        <v>73</v>
      </c>
      <c r="G48" s="43">
        <v>200000</v>
      </c>
      <c r="H48" s="43">
        <f>1700000+3000000</f>
        <v>4700000</v>
      </c>
      <c r="I48" s="33">
        <f t="shared" si="4"/>
        <v>4900000</v>
      </c>
      <c r="J48" s="75">
        <v>566400</v>
      </c>
      <c r="K48" s="44">
        <v>566400</v>
      </c>
      <c r="L48" s="44">
        <v>0</v>
      </c>
      <c r="M48" s="44">
        <v>0</v>
      </c>
      <c r="N48" s="44">
        <v>0</v>
      </c>
      <c r="O48" s="44"/>
      <c r="P48" s="44"/>
      <c r="Q48" s="44"/>
      <c r="R48" s="44"/>
      <c r="S48" s="44"/>
      <c r="T48" s="46"/>
      <c r="U48" s="44"/>
      <c r="V48" s="47">
        <f t="shared" si="2"/>
        <v>1132800</v>
      </c>
    </row>
    <row r="49" spans="1:23" s="38" customFormat="1" ht="20.25" customHeight="1" x14ac:dyDescent="0.2">
      <c r="A49" s="39">
        <v>2</v>
      </c>
      <c r="B49" s="40">
        <v>2</v>
      </c>
      <c r="C49" s="40">
        <v>5</v>
      </c>
      <c r="D49" s="40">
        <v>4</v>
      </c>
      <c r="E49" s="41" t="s">
        <v>26</v>
      </c>
      <c r="F49" s="42" t="s">
        <v>74</v>
      </c>
      <c r="G49" s="43">
        <v>4700000</v>
      </c>
      <c r="H49" s="43">
        <v>-1700000</v>
      </c>
      <c r="I49" s="33">
        <f t="shared" si="4"/>
        <v>3000000</v>
      </c>
      <c r="J49" s="44">
        <v>0</v>
      </c>
      <c r="K49" s="44">
        <v>22000</v>
      </c>
      <c r="L49" s="44">
        <v>0</v>
      </c>
      <c r="M49" s="44">
        <v>1699082</v>
      </c>
      <c r="N49" s="44">
        <v>0</v>
      </c>
      <c r="O49" s="44"/>
      <c r="P49" s="44"/>
      <c r="Q49" s="44"/>
      <c r="R49" s="44"/>
      <c r="S49" s="44"/>
      <c r="T49" s="46"/>
      <c r="U49" s="44"/>
      <c r="V49" s="47">
        <f t="shared" si="2"/>
        <v>1721082</v>
      </c>
      <c r="W49" s="37"/>
    </row>
    <row r="50" spans="1:23" s="38" customFormat="1" ht="24.75" customHeight="1" x14ac:dyDescent="0.2">
      <c r="A50" s="39">
        <v>2</v>
      </c>
      <c r="B50" s="40">
        <v>2</v>
      </c>
      <c r="C50" s="40">
        <v>5</v>
      </c>
      <c r="D50" s="40">
        <v>8</v>
      </c>
      <c r="E50" s="41" t="s">
        <v>26</v>
      </c>
      <c r="F50" s="42" t="s">
        <v>75</v>
      </c>
      <c r="G50" s="43">
        <v>500000</v>
      </c>
      <c r="H50" s="43">
        <v>0</v>
      </c>
      <c r="I50" s="33">
        <f t="shared" si="4"/>
        <v>500000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/>
      <c r="P50" s="44"/>
      <c r="Q50" s="44"/>
      <c r="R50" s="44"/>
      <c r="S50" s="44"/>
      <c r="T50" s="46"/>
      <c r="U50" s="44"/>
      <c r="V50" s="47">
        <f t="shared" si="2"/>
        <v>0</v>
      </c>
    </row>
    <row r="51" spans="1:23" s="38" customFormat="1" ht="24.75" hidden="1" customHeight="1" x14ac:dyDescent="0.2">
      <c r="A51" s="39">
        <v>2</v>
      </c>
      <c r="B51" s="40">
        <v>2</v>
      </c>
      <c r="C51" s="40">
        <v>6</v>
      </c>
      <c r="D51" s="40">
        <v>1</v>
      </c>
      <c r="E51" s="41" t="s">
        <v>26</v>
      </c>
      <c r="F51" s="42" t="s">
        <v>76</v>
      </c>
      <c r="G51" s="43"/>
      <c r="H51" s="43"/>
      <c r="I51" s="33">
        <f t="shared" si="4"/>
        <v>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6"/>
      <c r="U51" s="44"/>
      <c r="V51" s="47">
        <f t="shared" si="2"/>
        <v>0</v>
      </c>
    </row>
    <row r="52" spans="1:23" s="38" customFormat="1" ht="25.5" customHeight="1" x14ac:dyDescent="0.2">
      <c r="A52" s="39">
        <v>2</v>
      </c>
      <c r="B52" s="40">
        <v>2</v>
      </c>
      <c r="C52" s="40">
        <v>6</v>
      </c>
      <c r="D52" s="40">
        <v>2</v>
      </c>
      <c r="E52" s="41" t="s">
        <v>26</v>
      </c>
      <c r="F52" s="42" t="s">
        <v>77</v>
      </c>
      <c r="G52" s="43">
        <v>1500000</v>
      </c>
      <c r="H52" s="43">
        <v>0</v>
      </c>
      <c r="I52" s="33">
        <f t="shared" si="4"/>
        <v>1500000</v>
      </c>
      <c r="J52" s="43">
        <v>0</v>
      </c>
      <c r="K52" s="43">
        <v>0</v>
      </c>
      <c r="L52" s="43">
        <v>99200.11</v>
      </c>
      <c r="M52" s="44">
        <v>0</v>
      </c>
      <c r="N52" s="43">
        <f>1144307.08-78531.71</f>
        <v>1065775.3700000001</v>
      </c>
      <c r="O52" s="43"/>
      <c r="P52" s="44"/>
      <c r="Q52" s="44"/>
      <c r="R52" s="43"/>
      <c r="S52" s="43"/>
      <c r="T52" s="76"/>
      <c r="U52" s="43"/>
      <c r="V52" s="47">
        <f t="shared" si="2"/>
        <v>1164975.4800000002</v>
      </c>
      <c r="W52" s="37"/>
    </row>
    <row r="53" spans="1:23" s="38" customFormat="1" ht="24" customHeight="1" x14ac:dyDescent="0.2">
      <c r="A53" s="39">
        <v>2</v>
      </c>
      <c r="B53" s="40">
        <v>2</v>
      </c>
      <c r="C53" s="40">
        <v>6</v>
      </c>
      <c r="D53" s="40">
        <v>3</v>
      </c>
      <c r="E53" s="41" t="s">
        <v>26</v>
      </c>
      <c r="F53" s="42" t="s">
        <v>78</v>
      </c>
      <c r="G53" s="43">
        <v>1000000</v>
      </c>
      <c r="H53" s="43">
        <v>0</v>
      </c>
      <c r="I53" s="33">
        <f t="shared" si="4"/>
        <v>1000000</v>
      </c>
      <c r="J53" s="44">
        <v>0</v>
      </c>
      <c r="K53" s="44">
        <v>223941.5</v>
      </c>
      <c r="L53" s="44">
        <v>109233.68</v>
      </c>
      <c r="M53" s="44">
        <v>109233.68</v>
      </c>
      <c r="N53" s="44">
        <v>107696.61</v>
      </c>
      <c r="O53" s="44"/>
      <c r="P53" s="44"/>
      <c r="Q53" s="44"/>
      <c r="R53" s="44"/>
      <c r="S53" s="44"/>
      <c r="T53" s="46"/>
      <c r="U53" s="44"/>
      <c r="V53" s="47">
        <f t="shared" si="2"/>
        <v>550105.47</v>
      </c>
    </row>
    <row r="54" spans="1:23" s="38" customFormat="1" ht="24" customHeight="1" x14ac:dyDescent="0.2">
      <c r="A54" s="39">
        <v>2</v>
      </c>
      <c r="B54" s="40">
        <v>2</v>
      </c>
      <c r="C54" s="40">
        <v>7</v>
      </c>
      <c r="D54" s="40">
        <v>1</v>
      </c>
      <c r="E54" s="41" t="s">
        <v>26</v>
      </c>
      <c r="F54" s="42" t="s">
        <v>79</v>
      </c>
      <c r="G54" s="43">
        <v>2000000</v>
      </c>
      <c r="H54" s="43">
        <v>0</v>
      </c>
      <c r="I54" s="33">
        <f t="shared" si="4"/>
        <v>2000000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/>
      <c r="P54" s="44"/>
      <c r="Q54" s="44"/>
      <c r="R54" s="44"/>
      <c r="S54" s="44"/>
      <c r="T54" s="46"/>
      <c r="U54" s="44"/>
      <c r="V54" s="47">
        <f t="shared" si="2"/>
        <v>0</v>
      </c>
    </row>
    <row r="55" spans="1:23" s="38" customFormat="1" ht="24" customHeight="1" x14ac:dyDescent="0.2">
      <c r="A55" s="39">
        <v>2</v>
      </c>
      <c r="B55" s="40">
        <v>2</v>
      </c>
      <c r="C55" s="40">
        <v>7</v>
      </c>
      <c r="D55" s="40">
        <v>2</v>
      </c>
      <c r="E55" s="41" t="s">
        <v>26</v>
      </c>
      <c r="F55" s="42" t="s">
        <v>80</v>
      </c>
      <c r="G55" s="43">
        <v>500000</v>
      </c>
      <c r="H55" s="43">
        <v>0</v>
      </c>
      <c r="I55" s="33">
        <f t="shared" si="4"/>
        <v>500000</v>
      </c>
      <c r="J55" s="43">
        <v>30700</v>
      </c>
      <c r="K55" s="44">
        <v>0</v>
      </c>
      <c r="L55" s="44">
        <v>0</v>
      </c>
      <c r="M55" s="44">
        <v>0</v>
      </c>
      <c r="N55" s="44">
        <v>0</v>
      </c>
      <c r="O55" s="44"/>
      <c r="P55" s="44"/>
      <c r="Q55" s="44"/>
      <c r="R55" s="44"/>
      <c r="S55" s="44"/>
      <c r="T55" s="46"/>
      <c r="U55" s="44"/>
      <c r="V55" s="47">
        <f t="shared" si="2"/>
        <v>30700</v>
      </c>
      <c r="W55" s="37"/>
    </row>
    <row r="56" spans="1:23" s="38" customFormat="1" ht="23.25" customHeight="1" x14ac:dyDescent="0.2">
      <c r="A56" s="39">
        <v>2</v>
      </c>
      <c r="B56" s="40">
        <v>2</v>
      </c>
      <c r="C56" s="40">
        <v>7</v>
      </c>
      <c r="D56" s="40">
        <v>2</v>
      </c>
      <c r="E56" s="41" t="s">
        <v>39</v>
      </c>
      <c r="F56" s="42" t="s">
        <v>81</v>
      </c>
      <c r="G56" s="43">
        <v>3000000</v>
      </c>
      <c r="H56" s="43">
        <v>0</v>
      </c>
      <c r="I56" s="33">
        <f t="shared" si="4"/>
        <v>3000000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/>
      <c r="P56" s="44"/>
      <c r="Q56" s="44"/>
      <c r="R56" s="44"/>
      <c r="S56" s="44"/>
      <c r="T56" s="46"/>
      <c r="U56" s="44"/>
      <c r="V56" s="47">
        <f t="shared" si="2"/>
        <v>0</v>
      </c>
    </row>
    <row r="57" spans="1:23" s="38" customFormat="1" ht="22.5" customHeight="1" x14ac:dyDescent="0.2">
      <c r="A57" s="39">
        <v>2</v>
      </c>
      <c r="B57" s="40">
        <v>2</v>
      </c>
      <c r="C57" s="40">
        <v>7</v>
      </c>
      <c r="D57" s="40">
        <v>2</v>
      </c>
      <c r="E57" s="41" t="s">
        <v>50</v>
      </c>
      <c r="F57" s="42" t="s">
        <v>82</v>
      </c>
      <c r="G57" s="43">
        <v>100000</v>
      </c>
      <c r="H57" s="43">
        <v>0</v>
      </c>
      <c r="I57" s="33">
        <f t="shared" si="4"/>
        <v>100000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/>
      <c r="P57" s="44"/>
      <c r="Q57" s="44"/>
      <c r="R57" s="44"/>
      <c r="S57" s="44"/>
      <c r="T57" s="46"/>
      <c r="U57" s="44"/>
      <c r="V57" s="47">
        <f t="shared" si="2"/>
        <v>0</v>
      </c>
    </row>
    <row r="58" spans="1:23" s="38" customFormat="1" ht="1.5" hidden="1" customHeight="1" x14ac:dyDescent="0.2">
      <c r="A58" s="39">
        <v>2</v>
      </c>
      <c r="B58" s="40">
        <v>2</v>
      </c>
      <c r="C58" s="40">
        <v>7</v>
      </c>
      <c r="D58" s="40">
        <v>2</v>
      </c>
      <c r="E58" s="41" t="s">
        <v>29</v>
      </c>
      <c r="F58" s="42" t="s">
        <v>83</v>
      </c>
      <c r="G58" s="43"/>
      <c r="H58" s="43"/>
      <c r="I58" s="33">
        <f t="shared" si="4"/>
        <v>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6"/>
      <c r="U58" s="44"/>
      <c r="V58" s="47">
        <f t="shared" si="2"/>
        <v>0</v>
      </c>
    </row>
    <row r="59" spans="1:23" s="38" customFormat="1" ht="28.5" customHeight="1" x14ac:dyDescent="0.2">
      <c r="A59" s="39">
        <v>2</v>
      </c>
      <c r="B59" s="40">
        <v>2</v>
      </c>
      <c r="C59" s="40">
        <v>7</v>
      </c>
      <c r="D59" s="40">
        <v>2</v>
      </c>
      <c r="E59" s="41" t="s">
        <v>31</v>
      </c>
      <c r="F59" s="42" t="s">
        <v>84</v>
      </c>
      <c r="G59" s="43">
        <v>5000000</v>
      </c>
      <c r="H59" s="43">
        <v>-500000</v>
      </c>
      <c r="I59" s="33">
        <f t="shared" si="4"/>
        <v>4500000</v>
      </c>
      <c r="J59" s="44">
        <v>171044.15</v>
      </c>
      <c r="K59" s="44">
        <v>467715.6</v>
      </c>
      <c r="L59" s="44">
        <v>110955.18</v>
      </c>
      <c r="M59" s="44">
        <v>269580.53000000003</v>
      </c>
      <c r="N59" s="44">
        <v>126672.83</v>
      </c>
      <c r="O59" s="44"/>
      <c r="P59" s="44"/>
      <c r="Q59" s="44"/>
      <c r="R59" s="44"/>
      <c r="S59" s="44"/>
      <c r="T59" s="46"/>
      <c r="U59" s="44"/>
      <c r="V59" s="47">
        <f t="shared" si="2"/>
        <v>1145968.29</v>
      </c>
      <c r="W59" s="37"/>
    </row>
    <row r="60" spans="1:23" s="38" customFormat="1" ht="28.5" hidden="1" customHeight="1" x14ac:dyDescent="0.2">
      <c r="A60" s="39">
        <v>2</v>
      </c>
      <c r="B60" s="40">
        <v>2</v>
      </c>
      <c r="C60" s="40">
        <v>8</v>
      </c>
      <c r="D60" s="40">
        <v>1</v>
      </c>
      <c r="E60" s="41" t="s">
        <v>26</v>
      </c>
      <c r="F60" s="42" t="s">
        <v>85</v>
      </c>
      <c r="G60" s="77"/>
      <c r="H60" s="43"/>
      <c r="I60" s="33">
        <f t="shared" si="4"/>
        <v>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6"/>
      <c r="U60" s="44"/>
      <c r="V60" s="47">
        <f t="shared" si="2"/>
        <v>0</v>
      </c>
    </row>
    <row r="61" spans="1:23" s="38" customFormat="1" ht="23.25" customHeight="1" x14ac:dyDescent="0.2">
      <c r="A61" s="39">
        <v>2</v>
      </c>
      <c r="B61" s="40">
        <v>2</v>
      </c>
      <c r="C61" s="40">
        <v>8</v>
      </c>
      <c r="D61" s="40">
        <v>2</v>
      </c>
      <c r="E61" s="41" t="s">
        <v>26</v>
      </c>
      <c r="F61" s="42" t="s">
        <v>86</v>
      </c>
      <c r="G61" s="43">
        <v>7000000</v>
      </c>
      <c r="H61" s="43">
        <v>0</v>
      </c>
      <c r="I61" s="33">
        <f t="shared" si="4"/>
        <v>7000000</v>
      </c>
      <c r="J61" s="43">
        <v>540848.31000000006</v>
      </c>
      <c r="K61" s="43">
        <f>485035.74+20000</f>
        <v>505035.74</v>
      </c>
      <c r="L61" s="43">
        <v>396296.84</v>
      </c>
      <c r="M61" s="43">
        <v>409418.43</v>
      </c>
      <c r="N61" s="43">
        <v>306817.88</v>
      </c>
      <c r="O61" s="43"/>
      <c r="P61" s="43"/>
      <c r="Q61" s="43"/>
      <c r="R61" s="43"/>
      <c r="S61" s="43"/>
      <c r="T61" s="76"/>
      <c r="U61" s="43"/>
      <c r="V61" s="47">
        <f t="shared" si="2"/>
        <v>2158417.2000000002</v>
      </c>
      <c r="W61" s="37"/>
    </row>
    <row r="62" spans="1:23" s="38" customFormat="1" ht="23.25" customHeight="1" x14ac:dyDescent="0.2">
      <c r="A62" s="39">
        <v>2</v>
      </c>
      <c r="B62" s="40">
        <v>2</v>
      </c>
      <c r="C62" s="40">
        <v>8</v>
      </c>
      <c r="D62" s="40">
        <v>4</v>
      </c>
      <c r="E62" s="41" t="s">
        <v>26</v>
      </c>
      <c r="F62" s="78" t="s">
        <v>87</v>
      </c>
      <c r="G62" s="43">
        <v>300000</v>
      </c>
      <c r="H62" s="43">
        <v>0</v>
      </c>
      <c r="I62" s="33">
        <f t="shared" si="4"/>
        <v>300000</v>
      </c>
      <c r="J62" s="43">
        <v>0</v>
      </c>
      <c r="K62" s="44">
        <v>0</v>
      </c>
      <c r="L62" s="43">
        <v>0</v>
      </c>
      <c r="M62" s="44">
        <v>0</v>
      </c>
      <c r="N62" s="44">
        <v>0</v>
      </c>
      <c r="O62" s="44"/>
      <c r="P62" s="43"/>
      <c r="Q62" s="43"/>
      <c r="R62" s="43"/>
      <c r="S62" s="43"/>
      <c r="T62" s="76"/>
      <c r="U62" s="43"/>
      <c r="V62" s="47">
        <f t="shared" si="2"/>
        <v>0</v>
      </c>
      <c r="W62" s="37"/>
    </row>
    <row r="63" spans="1:23" s="38" customFormat="1" ht="23.25" customHeight="1" x14ac:dyDescent="0.2">
      <c r="A63" s="39"/>
      <c r="B63" s="40">
        <v>2</v>
      </c>
      <c r="C63" s="40">
        <v>8</v>
      </c>
      <c r="D63" s="40">
        <v>5</v>
      </c>
      <c r="E63" s="41" t="s">
        <v>26</v>
      </c>
      <c r="F63" s="78" t="s">
        <v>88</v>
      </c>
      <c r="G63" s="43">
        <v>300000</v>
      </c>
      <c r="H63" s="43">
        <v>0</v>
      </c>
      <c r="I63" s="33">
        <f t="shared" si="4"/>
        <v>300000</v>
      </c>
      <c r="J63" s="43">
        <v>0</v>
      </c>
      <c r="K63" s="44">
        <v>0</v>
      </c>
      <c r="L63" s="43">
        <v>0</v>
      </c>
      <c r="M63" s="44">
        <v>0</v>
      </c>
      <c r="N63" s="44">
        <v>0</v>
      </c>
      <c r="O63" s="44"/>
      <c r="P63" s="43"/>
      <c r="Q63" s="43"/>
      <c r="R63" s="43"/>
      <c r="S63" s="43"/>
      <c r="T63" s="76"/>
      <c r="U63" s="43"/>
      <c r="V63" s="47">
        <f t="shared" si="2"/>
        <v>0</v>
      </c>
      <c r="W63" s="37"/>
    </row>
    <row r="64" spans="1:23" s="38" customFormat="1" ht="34.5" hidden="1" customHeight="1" x14ac:dyDescent="0.2">
      <c r="A64" s="39">
        <v>2</v>
      </c>
      <c r="B64" s="40">
        <v>2</v>
      </c>
      <c r="C64" s="40">
        <v>8</v>
      </c>
      <c r="D64" s="40">
        <v>5</v>
      </c>
      <c r="E64" s="41" t="s">
        <v>39</v>
      </c>
      <c r="F64" s="42" t="s">
        <v>89</v>
      </c>
      <c r="G64" s="43"/>
      <c r="H64" s="43"/>
      <c r="I64" s="33">
        <f t="shared" si="4"/>
        <v>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6"/>
      <c r="U64" s="44"/>
      <c r="V64" s="47">
        <f t="shared" si="2"/>
        <v>0</v>
      </c>
    </row>
    <row r="65" spans="1:23" s="38" customFormat="1" ht="34.5" hidden="1" customHeight="1" x14ac:dyDescent="0.2">
      <c r="A65" s="39">
        <v>2</v>
      </c>
      <c r="B65" s="40">
        <v>2</v>
      </c>
      <c r="C65" s="40">
        <v>8</v>
      </c>
      <c r="D65" s="40">
        <v>5</v>
      </c>
      <c r="E65" s="41" t="s">
        <v>35</v>
      </c>
      <c r="F65" s="42" t="s">
        <v>90</v>
      </c>
      <c r="G65" s="43"/>
      <c r="H65" s="43"/>
      <c r="I65" s="33">
        <f t="shared" si="4"/>
        <v>0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6"/>
      <c r="U65" s="44"/>
      <c r="V65" s="47">
        <f t="shared" si="2"/>
        <v>0</v>
      </c>
    </row>
    <row r="66" spans="1:23" s="38" customFormat="1" ht="24" customHeight="1" x14ac:dyDescent="0.2">
      <c r="A66" s="39">
        <v>2</v>
      </c>
      <c r="B66" s="40">
        <v>2</v>
      </c>
      <c r="C66" s="40">
        <v>8</v>
      </c>
      <c r="D66" s="40">
        <v>6</v>
      </c>
      <c r="E66" s="41" t="s">
        <v>26</v>
      </c>
      <c r="F66" s="78" t="s">
        <v>91</v>
      </c>
      <c r="G66" s="43">
        <v>10000000</v>
      </c>
      <c r="H66" s="43">
        <v>0</v>
      </c>
      <c r="I66" s="33">
        <f t="shared" si="4"/>
        <v>10000000</v>
      </c>
      <c r="J66" s="44">
        <v>0</v>
      </c>
      <c r="K66" s="44">
        <v>617577</v>
      </c>
      <c r="L66" s="44">
        <f>485629.06-174832</f>
        <v>310797.06</v>
      </c>
      <c r="M66" s="44">
        <v>1491982.91</v>
      </c>
      <c r="N66" s="44">
        <v>1362221.5</v>
      </c>
      <c r="O66" s="44"/>
      <c r="P66" s="44"/>
      <c r="Q66" s="44"/>
      <c r="R66" s="44"/>
      <c r="S66" s="44"/>
      <c r="T66" s="46"/>
      <c r="U66" s="44"/>
      <c r="V66" s="47">
        <f t="shared" si="2"/>
        <v>3782578.4699999997</v>
      </c>
      <c r="W66" s="37"/>
    </row>
    <row r="67" spans="1:23" s="38" customFormat="1" ht="24" customHeight="1" x14ac:dyDescent="0.2">
      <c r="A67" s="39">
        <v>2</v>
      </c>
      <c r="B67" s="40">
        <v>2</v>
      </c>
      <c r="C67" s="40">
        <v>8</v>
      </c>
      <c r="D67" s="40">
        <v>6</v>
      </c>
      <c r="E67" s="41" t="s">
        <v>39</v>
      </c>
      <c r="F67" s="78" t="s">
        <v>92</v>
      </c>
      <c r="G67" s="43">
        <v>1000000</v>
      </c>
      <c r="H67" s="43">
        <v>0</v>
      </c>
      <c r="I67" s="33">
        <f t="shared" si="4"/>
        <v>1000000</v>
      </c>
      <c r="J67" s="44">
        <v>0</v>
      </c>
      <c r="K67" s="44">
        <v>0</v>
      </c>
      <c r="L67" s="44">
        <v>0</v>
      </c>
      <c r="M67" s="44">
        <v>0</v>
      </c>
      <c r="N67" s="44">
        <v>750000</v>
      </c>
      <c r="O67" s="44"/>
      <c r="P67" s="44"/>
      <c r="Q67" s="44"/>
      <c r="R67" s="44"/>
      <c r="S67" s="44"/>
      <c r="T67" s="46"/>
      <c r="U67" s="44"/>
      <c r="V67" s="47">
        <f t="shared" si="2"/>
        <v>750000</v>
      </c>
    </row>
    <row r="68" spans="1:23" s="38" customFormat="1" ht="24" customHeight="1" x14ac:dyDescent="0.2">
      <c r="A68" s="39">
        <v>2</v>
      </c>
      <c r="B68" s="40">
        <v>2</v>
      </c>
      <c r="C68" s="40">
        <v>8</v>
      </c>
      <c r="D68" s="40">
        <v>6</v>
      </c>
      <c r="E68" s="41" t="s">
        <v>35</v>
      </c>
      <c r="F68" s="78" t="s">
        <v>93</v>
      </c>
      <c r="G68" s="43">
        <v>1000000</v>
      </c>
      <c r="H68" s="43">
        <v>0</v>
      </c>
      <c r="I68" s="33">
        <f t="shared" si="4"/>
        <v>1000000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/>
      <c r="P68" s="44"/>
      <c r="Q68" s="44"/>
      <c r="R68" s="44"/>
      <c r="S68" s="44"/>
      <c r="T68" s="46"/>
      <c r="U68" s="44"/>
      <c r="V68" s="47">
        <f t="shared" si="2"/>
        <v>0</v>
      </c>
    </row>
    <row r="69" spans="1:23" s="38" customFormat="1" ht="24" customHeight="1" x14ac:dyDescent="0.2">
      <c r="A69" s="39">
        <v>2</v>
      </c>
      <c r="B69" s="40">
        <v>2</v>
      </c>
      <c r="C69" s="40">
        <v>8</v>
      </c>
      <c r="D69" s="40">
        <v>6</v>
      </c>
      <c r="E69" s="41" t="s">
        <v>50</v>
      </c>
      <c r="F69" s="78" t="s">
        <v>94</v>
      </c>
      <c r="G69" s="43">
        <v>1700000</v>
      </c>
      <c r="H69" s="43">
        <v>0</v>
      </c>
      <c r="I69" s="33">
        <f t="shared" si="4"/>
        <v>1700000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/>
      <c r="P69" s="44"/>
      <c r="Q69" s="44"/>
      <c r="R69" s="44"/>
      <c r="S69" s="44"/>
      <c r="T69" s="46"/>
      <c r="U69" s="44"/>
      <c r="V69" s="47">
        <f t="shared" si="2"/>
        <v>0</v>
      </c>
    </row>
    <row r="70" spans="1:23" s="38" customFormat="1" ht="24" customHeight="1" x14ac:dyDescent="0.2">
      <c r="A70" s="39">
        <v>2</v>
      </c>
      <c r="B70" s="40">
        <v>2</v>
      </c>
      <c r="C70" s="40">
        <v>8</v>
      </c>
      <c r="D70" s="40">
        <v>7</v>
      </c>
      <c r="E70" s="41" t="s">
        <v>26</v>
      </c>
      <c r="F70" s="78" t="s">
        <v>95</v>
      </c>
      <c r="G70" s="43">
        <v>2500000</v>
      </c>
      <c r="H70" s="43">
        <v>0</v>
      </c>
      <c r="I70" s="33">
        <f t="shared" si="4"/>
        <v>2500000</v>
      </c>
      <c r="J70" s="44">
        <v>0</v>
      </c>
      <c r="K70" s="44">
        <v>165200</v>
      </c>
      <c r="L70" s="44">
        <v>165200</v>
      </c>
      <c r="M70" s="44">
        <v>0</v>
      </c>
      <c r="N70" s="44">
        <v>0</v>
      </c>
      <c r="O70" s="44"/>
      <c r="P70" s="44"/>
      <c r="Q70" s="44"/>
      <c r="R70" s="44"/>
      <c r="S70" s="44"/>
      <c r="T70" s="46"/>
      <c r="U70" s="44"/>
      <c r="V70" s="47">
        <f t="shared" si="2"/>
        <v>330400</v>
      </c>
    </row>
    <row r="71" spans="1:23" s="38" customFormat="1" ht="23.25" customHeight="1" x14ac:dyDescent="0.2">
      <c r="A71" s="39">
        <v>2</v>
      </c>
      <c r="B71" s="40">
        <v>2</v>
      </c>
      <c r="C71" s="40">
        <v>8</v>
      </c>
      <c r="D71" s="40">
        <v>7</v>
      </c>
      <c r="E71" s="41" t="s">
        <v>50</v>
      </c>
      <c r="F71" s="42" t="s">
        <v>96</v>
      </c>
      <c r="G71" s="43">
        <v>5000000</v>
      </c>
      <c r="H71" s="43">
        <v>0</v>
      </c>
      <c r="I71" s="33">
        <f t="shared" si="4"/>
        <v>5000000</v>
      </c>
      <c r="J71" s="44">
        <v>0</v>
      </c>
      <c r="K71" s="44">
        <v>0</v>
      </c>
      <c r="L71" s="44">
        <v>0</v>
      </c>
      <c r="M71" s="44">
        <v>0</v>
      </c>
      <c r="N71" s="44">
        <v>40000</v>
      </c>
      <c r="O71" s="44"/>
      <c r="P71" s="44"/>
      <c r="Q71" s="44"/>
      <c r="R71" s="44"/>
      <c r="S71" s="44"/>
      <c r="T71" s="46"/>
      <c r="U71" s="44"/>
      <c r="V71" s="47">
        <f t="shared" si="2"/>
        <v>40000</v>
      </c>
      <c r="W71" s="37"/>
    </row>
    <row r="72" spans="1:23" s="38" customFormat="1" ht="21.75" customHeight="1" x14ac:dyDescent="0.2">
      <c r="A72" s="39">
        <v>2</v>
      </c>
      <c r="B72" s="40">
        <v>2</v>
      </c>
      <c r="C72" s="40">
        <v>8</v>
      </c>
      <c r="D72" s="40">
        <v>7</v>
      </c>
      <c r="E72" s="41" t="s">
        <v>29</v>
      </c>
      <c r="F72" s="42" t="s">
        <v>97</v>
      </c>
      <c r="G72" s="43">
        <v>1000000</v>
      </c>
      <c r="H72" s="43">
        <v>0</v>
      </c>
      <c r="I72" s="33">
        <f t="shared" si="4"/>
        <v>1000000</v>
      </c>
      <c r="J72" s="44">
        <v>0</v>
      </c>
      <c r="K72" s="44">
        <v>0</v>
      </c>
      <c r="L72" s="44">
        <v>0</v>
      </c>
      <c r="M72" s="44">
        <v>127440</v>
      </c>
      <c r="N72" s="44">
        <v>0</v>
      </c>
      <c r="O72" s="44"/>
      <c r="P72" s="44"/>
      <c r="Q72" s="44"/>
      <c r="R72" s="44"/>
      <c r="S72" s="44"/>
      <c r="T72" s="46"/>
      <c r="U72" s="44"/>
      <c r="V72" s="47">
        <f t="shared" si="2"/>
        <v>127440</v>
      </c>
    </row>
    <row r="73" spans="1:23" s="38" customFormat="1" ht="23.25" customHeight="1" x14ac:dyDescent="0.2">
      <c r="A73" s="39">
        <v>2</v>
      </c>
      <c r="B73" s="40">
        <v>2</v>
      </c>
      <c r="C73" s="40">
        <v>8</v>
      </c>
      <c r="D73" s="40">
        <v>7</v>
      </c>
      <c r="E73" s="41" t="s">
        <v>31</v>
      </c>
      <c r="F73" s="42" t="s">
        <v>98</v>
      </c>
      <c r="G73" s="43">
        <v>5699003</v>
      </c>
      <c r="H73" s="43">
        <v>0</v>
      </c>
      <c r="I73" s="33">
        <f t="shared" si="4"/>
        <v>5699003</v>
      </c>
      <c r="J73" s="44">
        <v>491666.67</v>
      </c>
      <c r="K73" s="44">
        <v>0</v>
      </c>
      <c r="L73" s="44">
        <v>393333.34</v>
      </c>
      <c r="M73" s="44">
        <f>6000+165200</f>
        <v>171200</v>
      </c>
      <c r="N73" s="44">
        <f>204140+143960</f>
        <v>348100</v>
      </c>
      <c r="O73" s="44"/>
      <c r="P73" s="44"/>
      <c r="Q73" s="44"/>
      <c r="R73" s="44"/>
      <c r="S73" s="44"/>
      <c r="T73" s="46"/>
      <c r="U73" s="44"/>
      <c r="V73" s="47">
        <f t="shared" si="2"/>
        <v>1404300.01</v>
      </c>
      <c r="W73" s="37"/>
    </row>
    <row r="74" spans="1:23" s="38" customFormat="1" ht="24" customHeight="1" x14ac:dyDescent="0.2">
      <c r="A74" s="39">
        <v>2</v>
      </c>
      <c r="B74" s="40">
        <v>2</v>
      </c>
      <c r="C74" s="40">
        <v>8</v>
      </c>
      <c r="D74" s="40">
        <v>8</v>
      </c>
      <c r="E74" s="41" t="s">
        <v>26</v>
      </c>
      <c r="F74" s="42" t="s">
        <v>99</v>
      </c>
      <c r="G74" s="43">
        <v>200000</v>
      </c>
      <c r="H74" s="43">
        <v>0</v>
      </c>
      <c r="I74" s="79">
        <f t="shared" si="4"/>
        <v>200000</v>
      </c>
      <c r="J74" s="44">
        <v>0</v>
      </c>
      <c r="K74" s="44">
        <v>654.07000000000005</v>
      </c>
      <c r="L74" s="44">
        <v>0</v>
      </c>
      <c r="M74" s="44">
        <v>0</v>
      </c>
      <c r="N74" s="44">
        <v>0</v>
      </c>
      <c r="O74" s="44"/>
      <c r="P74" s="44"/>
      <c r="Q74" s="44"/>
      <c r="R74" s="44"/>
      <c r="S74" s="44"/>
      <c r="T74" s="46"/>
      <c r="U74" s="44"/>
      <c r="V74" s="47">
        <f t="shared" si="2"/>
        <v>654.07000000000005</v>
      </c>
    </row>
    <row r="75" spans="1:23" s="38" customFormat="1" ht="24" customHeight="1" thickBot="1" x14ac:dyDescent="0.25">
      <c r="A75" s="53">
        <v>2</v>
      </c>
      <c r="B75" s="54">
        <v>2</v>
      </c>
      <c r="C75" s="54">
        <v>8</v>
      </c>
      <c r="D75" s="54">
        <v>9</v>
      </c>
      <c r="E75" s="55" t="s">
        <v>100</v>
      </c>
      <c r="F75" s="56" t="s">
        <v>101</v>
      </c>
      <c r="G75" s="57">
        <v>500000</v>
      </c>
      <c r="H75" s="57">
        <v>0</v>
      </c>
      <c r="I75" s="33">
        <f t="shared" si="4"/>
        <v>500000</v>
      </c>
      <c r="J75" s="58">
        <v>0</v>
      </c>
      <c r="K75" s="58">
        <v>0</v>
      </c>
      <c r="L75" s="58">
        <v>0</v>
      </c>
      <c r="M75" s="58"/>
      <c r="N75" s="58">
        <v>0</v>
      </c>
      <c r="O75" s="58"/>
      <c r="P75" s="58"/>
      <c r="Q75" s="58"/>
      <c r="R75" s="58"/>
      <c r="S75" s="58"/>
      <c r="T75" s="60"/>
      <c r="U75" s="58"/>
      <c r="V75" s="61">
        <f t="shared" si="2"/>
        <v>0</v>
      </c>
    </row>
    <row r="76" spans="1:23" s="38" customFormat="1" ht="14.25" customHeight="1" thickBot="1" x14ac:dyDescent="0.25">
      <c r="A76" s="62"/>
      <c r="B76" s="62"/>
      <c r="C76" s="62"/>
      <c r="D76" s="62"/>
      <c r="E76" s="80"/>
      <c r="F76" s="63"/>
      <c r="G76" s="81"/>
      <c r="H76" s="64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6"/>
      <c r="U76" s="65"/>
      <c r="V76" s="67"/>
    </row>
    <row r="77" spans="1:23" s="38" customFormat="1" ht="28.5" customHeight="1" thickBot="1" x14ac:dyDescent="0.25">
      <c r="A77" s="82"/>
      <c r="B77" s="83"/>
      <c r="C77" s="83"/>
      <c r="D77" s="83"/>
      <c r="E77" s="84"/>
      <c r="F77" s="69" t="s">
        <v>102</v>
      </c>
      <c r="G77" s="85">
        <f t="shared" ref="G77:U77" si="5">SUM(G78:G110)</f>
        <v>34200000</v>
      </c>
      <c r="H77" s="86">
        <f>SUM(H78:H110)</f>
        <v>0</v>
      </c>
      <c r="I77" s="85">
        <f>SUM(I78:I110)</f>
        <v>34200000</v>
      </c>
      <c r="J77" s="86">
        <f t="shared" si="5"/>
        <v>331060.39</v>
      </c>
      <c r="K77" s="86">
        <f t="shared" si="5"/>
        <v>1028223.2000000001</v>
      </c>
      <c r="L77" s="86">
        <f t="shared" si="5"/>
        <v>2217974.25</v>
      </c>
      <c r="M77" s="86">
        <f t="shared" si="5"/>
        <v>1359364.9000000001</v>
      </c>
      <c r="N77" s="86">
        <f t="shared" si="5"/>
        <v>4104012.06</v>
      </c>
      <c r="O77" s="86">
        <f t="shared" si="5"/>
        <v>0</v>
      </c>
      <c r="P77" s="86">
        <f t="shared" si="5"/>
        <v>0</v>
      </c>
      <c r="Q77" s="86">
        <f t="shared" si="5"/>
        <v>0</v>
      </c>
      <c r="R77" s="86">
        <f t="shared" si="5"/>
        <v>0</v>
      </c>
      <c r="S77" s="86">
        <f t="shared" si="5"/>
        <v>0</v>
      </c>
      <c r="T77" s="87">
        <f t="shared" si="5"/>
        <v>0</v>
      </c>
      <c r="U77" s="86">
        <f t="shared" si="5"/>
        <v>0</v>
      </c>
      <c r="V77" s="73">
        <f>SUM(J77:U77)</f>
        <v>9040634.8000000007</v>
      </c>
      <c r="W77" s="37"/>
    </row>
    <row r="78" spans="1:23" s="38" customFormat="1" ht="24" customHeight="1" x14ac:dyDescent="0.2">
      <c r="A78" s="27">
        <v>2</v>
      </c>
      <c r="B78" s="28">
        <v>3</v>
      </c>
      <c r="C78" s="28">
        <v>1</v>
      </c>
      <c r="D78" s="28">
        <v>1</v>
      </c>
      <c r="E78" s="29" t="s">
        <v>26</v>
      </c>
      <c r="F78" s="30" t="s">
        <v>103</v>
      </c>
      <c r="G78" s="32">
        <v>800000</v>
      </c>
      <c r="H78" s="32">
        <v>0</v>
      </c>
      <c r="I78" s="33">
        <f t="shared" ref="I78:I110" si="6">+G78+H78</f>
        <v>800000</v>
      </c>
      <c r="J78" s="33">
        <v>21513.53</v>
      </c>
      <c r="K78" s="33">
        <v>121696.66</v>
      </c>
      <c r="L78" s="33">
        <v>19982.240000000002</v>
      </c>
      <c r="M78" s="33">
        <v>103369.1</v>
      </c>
      <c r="N78" s="33">
        <v>47119.839999999997</v>
      </c>
      <c r="O78" s="33"/>
      <c r="P78" s="33"/>
      <c r="Q78" s="33"/>
      <c r="R78" s="33"/>
      <c r="S78" s="33"/>
      <c r="T78" s="35"/>
      <c r="U78" s="33"/>
      <c r="V78" s="36">
        <f t="shared" ref="V78:V153" si="7">SUM(J78:U78)</f>
        <v>313681.37</v>
      </c>
    </row>
    <row r="79" spans="1:23" s="38" customFormat="1" ht="22.5" customHeight="1" x14ac:dyDescent="0.2">
      <c r="A79" s="39">
        <v>2</v>
      </c>
      <c r="B79" s="40">
        <v>3</v>
      </c>
      <c r="C79" s="40">
        <v>1</v>
      </c>
      <c r="D79" s="40">
        <v>3</v>
      </c>
      <c r="E79" s="41" t="s">
        <v>26</v>
      </c>
      <c r="F79" s="42" t="s">
        <v>104</v>
      </c>
      <c r="G79" s="43">
        <v>50000</v>
      </c>
      <c r="H79" s="43">
        <v>0</v>
      </c>
      <c r="I79" s="33">
        <f t="shared" si="6"/>
        <v>50000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/>
      <c r="P79" s="44"/>
      <c r="Q79" s="44"/>
      <c r="R79" s="44"/>
      <c r="S79" s="44"/>
      <c r="T79" s="46"/>
      <c r="U79" s="44"/>
      <c r="V79" s="47">
        <f t="shared" si="7"/>
        <v>0</v>
      </c>
    </row>
    <row r="80" spans="1:23" s="38" customFormat="1" ht="23.25" hidden="1" customHeight="1" x14ac:dyDescent="0.2">
      <c r="A80" s="39">
        <v>2</v>
      </c>
      <c r="B80" s="40">
        <v>3</v>
      </c>
      <c r="C80" s="40">
        <v>1</v>
      </c>
      <c r="D80" s="40">
        <v>3</v>
      </c>
      <c r="E80" s="41" t="s">
        <v>39</v>
      </c>
      <c r="F80" s="42" t="s">
        <v>105</v>
      </c>
      <c r="G80" s="43">
        <v>0</v>
      </c>
      <c r="H80" s="43">
        <v>0</v>
      </c>
      <c r="I80" s="33">
        <f t="shared" si="6"/>
        <v>0</v>
      </c>
      <c r="J80" s="44">
        <v>0</v>
      </c>
      <c r="K80" s="44"/>
      <c r="L80" s="44"/>
      <c r="M80" s="44"/>
      <c r="N80" s="44"/>
      <c r="O80" s="44"/>
      <c r="P80" s="44"/>
      <c r="Q80" s="44"/>
      <c r="R80" s="44"/>
      <c r="S80" s="44"/>
      <c r="T80" s="46"/>
      <c r="U80" s="44"/>
      <c r="V80" s="47">
        <f t="shared" si="7"/>
        <v>0</v>
      </c>
    </row>
    <row r="81" spans="1:23" s="38" customFormat="1" ht="24" customHeight="1" x14ac:dyDescent="0.2">
      <c r="A81" s="39">
        <v>2</v>
      </c>
      <c r="B81" s="40">
        <v>3</v>
      </c>
      <c r="C81" s="40">
        <v>1</v>
      </c>
      <c r="D81" s="40">
        <v>3</v>
      </c>
      <c r="E81" s="41" t="s">
        <v>35</v>
      </c>
      <c r="F81" s="42" t="s">
        <v>106</v>
      </c>
      <c r="G81" s="43">
        <v>250000</v>
      </c>
      <c r="H81" s="43">
        <v>0</v>
      </c>
      <c r="I81" s="33">
        <f t="shared" si="6"/>
        <v>250000</v>
      </c>
      <c r="J81" s="44">
        <v>8614</v>
      </c>
      <c r="K81" s="44">
        <v>24072</v>
      </c>
      <c r="L81" s="44">
        <v>29854</v>
      </c>
      <c r="M81" s="44">
        <v>39750</v>
      </c>
      <c r="N81" s="44">
        <v>0</v>
      </c>
      <c r="O81" s="44"/>
      <c r="P81" s="44"/>
      <c r="Q81" s="44"/>
      <c r="R81" s="44"/>
      <c r="S81" s="44"/>
      <c r="T81" s="46"/>
      <c r="U81" s="44"/>
      <c r="V81" s="47">
        <f t="shared" si="7"/>
        <v>102290</v>
      </c>
    </row>
    <row r="82" spans="1:23" s="38" customFormat="1" ht="24" hidden="1" customHeight="1" x14ac:dyDescent="0.2">
      <c r="A82" s="39">
        <v>2</v>
      </c>
      <c r="B82" s="40">
        <v>3</v>
      </c>
      <c r="C82" s="40">
        <v>2</v>
      </c>
      <c r="D82" s="40">
        <v>1</v>
      </c>
      <c r="E82" s="41" t="s">
        <v>26</v>
      </c>
      <c r="F82" s="42" t="s">
        <v>107</v>
      </c>
      <c r="G82" s="43">
        <v>0</v>
      </c>
      <c r="H82" s="43">
        <v>0</v>
      </c>
      <c r="I82" s="33">
        <f t="shared" si="6"/>
        <v>0</v>
      </c>
      <c r="J82" s="44">
        <v>0</v>
      </c>
      <c r="K82" s="44"/>
      <c r="L82" s="44"/>
      <c r="M82" s="44"/>
      <c r="N82" s="44"/>
      <c r="O82" s="44"/>
      <c r="P82" s="44"/>
      <c r="Q82" s="44"/>
      <c r="R82" s="44"/>
      <c r="S82" s="44"/>
      <c r="T82" s="46"/>
      <c r="U82" s="44"/>
      <c r="V82" s="47">
        <f t="shared" si="7"/>
        <v>0</v>
      </c>
    </row>
    <row r="83" spans="1:23" s="38" customFormat="1" ht="24" customHeight="1" x14ac:dyDescent="0.2">
      <c r="A83" s="39">
        <v>2</v>
      </c>
      <c r="B83" s="40">
        <v>3</v>
      </c>
      <c r="C83" s="40">
        <v>2</v>
      </c>
      <c r="D83" s="40">
        <v>2</v>
      </c>
      <c r="E83" s="41" t="s">
        <v>26</v>
      </c>
      <c r="F83" s="42" t="s">
        <v>108</v>
      </c>
      <c r="G83" s="43">
        <v>1500000</v>
      </c>
      <c r="H83" s="43">
        <v>0</v>
      </c>
      <c r="I83" s="33">
        <f t="shared" si="6"/>
        <v>1500000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/>
      <c r="P83" s="44"/>
      <c r="Q83" s="88"/>
      <c r="R83" s="44"/>
      <c r="S83" s="44"/>
      <c r="T83" s="46"/>
      <c r="U83" s="89"/>
      <c r="V83" s="47">
        <f t="shared" si="7"/>
        <v>0</v>
      </c>
    </row>
    <row r="84" spans="1:23" s="38" customFormat="1" ht="24" customHeight="1" x14ac:dyDescent="0.2">
      <c r="A84" s="39">
        <v>2</v>
      </c>
      <c r="B84" s="40">
        <v>3</v>
      </c>
      <c r="C84" s="40">
        <v>2</v>
      </c>
      <c r="D84" s="40">
        <v>3</v>
      </c>
      <c r="E84" s="41" t="s">
        <v>26</v>
      </c>
      <c r="F84" s="42" t="s">
        <v>109</v>
      </c>
      <c r="G84" s="43">
        <v>3000000</v>
      </c>
      <c r="H84" s="43">
        <v>0</v>
      </c>
      <c r="I84" s="33">
        <f t="shared" si="6"/>
        <v>3000000</v>
      </c>
      <c r="J84" s="44">
        <v>60180</v>
      </c>
      <c r="K84" s="44">
        <v>247918</v>
      </c>
      <c r="L84" s="44">
        <v>0</v>
      </c>
      <c r="M84" s="44">
        <v>14500</v>
      </c>
      <c r="N84" s="44">
        <v>142308</v>
      </c>
      <c r="O84" s="44"/>
      <c r="P84" s="44"/>
      <c r="Q84" s="44"/>
      <c r="R84" s="44"/>
      <c r="S84" s="44"/>
      <c r="T84" s="46"/>
      <c r="U84" s="44"/>
      <c r="V84" s="47">
        <f>SUM(J84:U84)</f>
        <v>464906</v>
      </c>
      <c r="W84" s="37"/>
    </row>
    <row r="85" spans="1:23" s="38" customFormat="1" ht="24" customHeight="1" x14ac:dyDescent="0.2">
      <c r="A85" s="39">
        <v>2</v>
      </c>
      <c r="B85" s="40">
        <v>3</v>
      </c>
      <c r="C85" s="40">
        <v>3</v>
      </c>
      <c r="D85" s="40">
        <v>1</v>
      </c>
      <c r="E85" s="41" t="s">
        <v>26</v>
      </c>
      <c r="F85" s="42" t="s">
        <v>110</v>
      </c>
      <c r="G85" s="43">
        <v>500000</v>
      </c>
      <c r="H85" s="43">
        <v>0</v>
      </c>
      <c r="I85" s="33">
        <f t="shared" si="6"/>
        <v>500000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/>
      <c r="P85" s="44"/>
      <c r="Q85" s="44"/>
      <c r="R85" s="44"/>
      <c r="S85" s="44"/>
      <c r="T85" s="46"/>
      <c r="U85" s="44"/>
      <c r="V85" s="47">
        <f t="shared" si="7"/>
        <v>0</v>
      </c>
    </row>
    <row r="86" spans="1:23" s="38" customFormat="1" ht="24" hidden="1" customHeight="1" x14ac:dyDescent="0.2">
      <c r="A86" s="39">
        <v>2</v>
      </c>
      <c r="B86" s="40">
        <v>3</v>
      </c>
      <c r="C86" s="40">
        <v>3</v>
      </c>
      <c r="D86" s="40">
        <v>2</v>
      </c>
      <c r="E86" s="41" t="s">
        <v>26</v>
      </c>
      <c r="F86" s="42" t="s">
        <v>111</v>
      </c>
      <c r="G86" s="43"/>
      <c r="H86" s="43"/>
      <c r="I86" s="33">
        <f t="shared" si="6"/>
        <v>0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6"/>
      <c r="U86" s="44"/>
      <c r="V86" s="47">
        <f t="shared" si="7"/>
        <v>0</v>
      </c>
    </row>
    <row r="87" spans="1:23" s="38" customFormat="1" ht="24" customHeight="1" x14ac:dyDescent="0.2">
      <c r="A87" s="39">
        <v>2</v>
      </c>
      <c r="B87" s="40">
        <v>3</v>
      </c>
      <c r="C87" s="40">
        <v>3</v>
      </c>
      <c r="D87" s="40">
        <v>3</v>
      </c>
      <c r="E87" s="41" t="s">
        <v>26</v>
      </c>
      <c r="F87" s="42" t="s">
        <v>112</v>
      </c>
      <c r="G87" s="43">
        <v>250000</v>
      </c>
      <c r="H87" s="43">
        <v>0</v>
      </c>
      <c r="I87" s="33">
        <f t="shared" si="6"/>
        <v>250000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/>
      <c r="P87" s="44"/>
      <c r="Q87" s="44"/>
      <c r="R87" s="44"/>
      <c r="S87" s="44"/>
      <c r="T87" s="46"/>
      <c r="U87" s="44"/>
      <c r="V87" s="47">
        <f t="shared" si="7"/>
        <v>0</v>
      </c>
      <c r="W87" s="37"/>
    </row>
    <row r="88" spans="1:23" s="38" customFormat="1" ht="24" customHeight="1" x14ac:dyDescent="0.2">
      <c r="A88" s="39">
        <v>2</v>
      </c>
      <c r="B88" s="40">
        <v>3</v>
      </c>
      <c r="C88" s="40">
        <v>3</v>
      </c>
      <c r="D88" s="40">
        <v>4</v>
      </c>
      <c r="E88" s="41" t="s">
        <v>26</v>
      </c>
      <c r="F88" s="42" t="s">
        <v>113</v>
      </c>
      <c r="G88" s="43">
        <v>250000</v>
      </c>
      <c r="H88" s="43">
        <v>0</v>
      </c>
      <c r="I88" s="33">
        <f t="shared" si="6"/>
        <v>250000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/>
      <c r="P88" s="44"/>
      <c r="Q88" s="44"/>
      <c r="R88" s="44"/>
      <c r="S88" s="44"/>
      <c r="T88" s="46"/>
      <c r="U88" s="44"/>
      <c r="V88" s="47">
        <f t="shared" si="7"/>
        <v>0</v>
      </c>
    </row>
    <row r="89" spans="1:23" s="38" customFormat="1" ht="24" hidden="1" customHeight="1" x14ac:dyDescent="0.2">
      <c r="A89" s="39">
        <v>2</v>
      </c>
      <c r="B89" s="40">
        <v>3</v>
      </c>
      <c r="C89" s="40">
        <v>4</v>
      </c>
      <c r="D89" s="40">
        <v>1</v>
      </c>
      <c r="E89" s="41" t="s">
        <v>26</v>
      </c>
      <c r="F89" s="42" t="s">
        <v>114</v>
      </c>
      <c r="G89" s="43"/>
      <c r="H89" s="43"/>
      <c r="I89" s="33">
        <f t="shared" si="6"/>
        <v>0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6"/>
      <c r="U89" s="44"/>
      <c r="V89" s="47">
        <f t="shared" si="7"/>
        <v>0</v>
      </c>
    </row>
    <row r="90" spans="1:23" s="38" customFormat="1" ht="24" hidden="1" customHeight="1" x14ac:dyDescent="0.2">
      <c r="A90" s="39">
        <v>2</v>
      </c>
      <c r="B90" s="40">
        <v>3</v>
      </c>
      <c r="C90" s="40">
        <v>5</v>
      </c>
      <c r="D90" s="40">
        <v>1</v>
      </c>
      <c r="E90" s="41" t="s">
        <v>26</v>
      </c>
      <c r="F90" s="42" t="s">
        <v>115</v>
      </c>
      <c r="G90" s="43"/>
      <c r="H90" s="43"/>
      <c r="I90" s="33">
        <f t="shared" si="6"/>
        <v>0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6"/>
      <c r="U90" s="44"/>
      <c r="V90" s="47">
        <f t="shared" si="7"/>
        <v>0</v>
      </c>
    </row>
    <row r="91" spans="1:23" s="38" customFormat="1" ht="24" customHeight="1" x14ac:dyDescent="0.2">
      <c r="A91" s="39">
        <v>2</v>
      </c>
      <c r="B91" s="40">
        <v>3</v>
      </c>
      <c r="C91" s="40">
        <v>5</v>
      </c>
      <c r="D91" s="40">
        <v>3</v>
      </c>
      <c r="E91" s="41" t="s">
        <v>26</v>
      </c>
      <c r="F91" s="42" t="s">
        <v>116</v>
      </c>
      <c r="G91" s="43">
        <v>3500000</v>
      </c>
      <c r="H91" s="43">
        <v>0</v>
      </c>
      <c r="I91" s="33">
        <f t="shared" si="6"/>
        <v>3500000</v>
      </c>
      <c r="J91" s="44">
        <v>0</v>
      </c>
      <c r="K91" s="44">
        <v>145650</v>
      </c>
      <c r="L91" s="44">
        <v>0</v>
      </c>
      <c r="M91" s="44">
        <v>0</v>
      </c>
      <c r="N91" s="44">
        <v>1185443.73</v>
      </c>
      <c r="O91" s="44"/>
      <c r="P91" s="44"/>
      <c r="Q91" s="44"/>
      <c r="R91" s="44"/>
      <c r="S91" s="44"/>
      <c r="T91" s="46"/>
      <c r="U91" s="44"/>
      <c r="V91" s="47">
        <f t="shared" si="7"/>
        <v>1331093.73</v>
      </c>
    </row>
    <row r="92" spans="1:23" s="38" customFormat="1" ht="24" customHeight="1" x14ac:dyDescent="0.2">
      <c r="A92" s="39">
        <v>2</v>
      </c>
      <c r="B92" s="40">
        <v>3</v>
      </c>
      <c r="C92" s="40">
        <v>5</v>
      </c>
      <c r="D92" s="40">
        <v>5</v>
      </c>
      <c r="E92" s="41" t="s">
        <v>26</v>
      </c>
      <c r="F92" s="42" t="s">
        <v>117</v>
      </c>
      <c r="G92" s="43">
        <v>4000000</v>
      </c>
      <c r="H92" s="43">
        <v>0</v>
      </c>
      <c r="I92" s="33">
        <f t="shared" si="6"/>
        <v>4000000</v>
      </c>
      <c r="J92" s="44">
        <v>0</v>
      </c>
      <c r="K92" s="44">
        <v>0</v>
      </c>
      <c r="L92" s="44">
        <v>43145.52</v>
      </c>
      <c r="M92" s="44">
        <v>424800</v>
      </c>
      <c r="N92" s="44">
        <v>1699200</v>
      </c>
      <c r="O92" s="44"/>
      <c r="P92" s="44"/>
      <c r="Q92" s="44"/>
      <c r="R92" s="44"/>
      <c r="S92" s="44"/>
      <c r="T92" s="46"/>
      <c r="U92" s="44"/>
      <c r="V92" s="47">
        <f t="shared" si="7"/>
        <v>2167145.52</v>
      </c>
    </row>
    <row r="93" spans="1:23" s="38" customFormat="1" ht="24" customHeight="1" x14ac:dyDescent="0.2">
      <c r="A93" s="39">
        <v>2</v>
      </c>
      <c r="B93" s="40">
        <v>3</v>
      </c>
      <c r="C93" s="40">
        <v>6</v>
      </c>
      <c r="D93" s="40">
        <v>1</v>
      </c>
      <c r="E93" s="41" t="s">
        <v>26</v>
      </c>
      <c r="F93" s="42" t="s">
        <v>118</v>
      </c>
      <c r="G93" s="43">
        <v>100000</v>
      </c>
      <c r="H93" s="43">
        <v>0</v>
      </c>
      <c r="I93" s="33">
        <f t="shared" si="6"/>
        <v>100000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/>
      <c r="P93" s="44"/>
      <c r="Q93" s="44"/>
      <c r="R93" s="44"/>
      <c r="S93" s="44"/>
      <c r="T93" s="46"/>
      <c r="U93" s="44"/>
      <c r="V93" s="47">
        <f t="shared" si="7"/>
        <v>0</v>
      </c>
    </row>
    <row r="94" spans="1:23" s="38" customFormat="1" ht="24" customHeight="1" x14ac:dyDescent="0.2">
      <c r="A94" s="39">
        <v>2</v>
      </c>
      <c r="B94" s="40">
        <v>3</v>
      </c>
      <c r="C94" s="40">
        <v>6</v>
      </c>
      <c r="D94" s="40">
        <v>3</v>
      </c>
      <c r="E94" s="41" t="s">
        <v>35</v>
      </c>
      <c r="F94" s="42" t="s">
        <v>119</v>
      </c>
      <c r="G94" s="43">
        <v>250000</v>
      </c>
      <c r="H94" s="43">
        <v>0</v>
      </c>
      <c r="I94" s="33">
        <f t="shared" si="6"/>
        <v>250000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/>
      <c r="P94" s="44"/>
      <c r="Q94" s="44"/>
      <c r="R94" s="44"/>
      <c r="S94" s="44"/>
      <c r="T94" s="46"/>
      <c r="U94" s="44"/>
      <c r="V94" s="47">
        <f t="shared" si="7"/>
        <v>0</v>
      </c>
      <c r="W94" s="37"/>
    </row>
    <row r="95" spans="1:23" s="38" customFormat="1" ht="24" customHeight="1" x14ac:dyDescent="0.2">
      <c r="A95" s="39">
        <v>2</v>
      </c>
      <c r="B95" s="40">
        <v>3</v>
      </c>
      <c r="C95" s="40">
        <v>6</v>
      </c>
      <c r="D95" s="40">
        <v>3</v>
      </c>
      <c r="E95" s="41" t="s">
        <v>50</v>
      </c>
      <c r="F95" s="42" t="s">
        <v>120</v>
      </c>
      <c r="G95" s="43">
        <v>1000000</v>
      </c>
      <c r="H95" s="43">
        <v>0</v>
      </c>
      <c r="I95" s="33">
        <f t="shared" si="6"/>
        <v>1000000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/>
      <c r="P95" s="44"/>
      <c r="Q95" s="44"/>
      <c r="R95" s="44"/>
      <c r="S95" s="44"/>
      <c r="T95" s="46"/>
      <c r="U95" s="44"/>
      <c r="V95" s="47">
        <f t="shared" si="7"/>
        <v>0</v>
      </c>
      <c r="W95" s="37"/>
    </row>
    <row r="96" spans="1:23" s="38" customFormat="1" ht="24" customHeight="1" x14ac:dyDescent="0.2">
      <c r="A96" s="39">
        <v>2</v>
      </c>
      <c r="B96" s="40">
        <v>3</v>
      </c>
      <c r="C96" s="40">
        <v>6</v>
      </c>
      <c r="D96" s="40">
        <v>4</v>
      </c>
      <c r="E96" s="41" t="s">
        <v>29</v>
      </c>
      <c r="F96" s="42" t="s">
        <v>121</v>
      </c>
      <c r="G96" s="43">
        <v>500000</v>
      </c>
      <c r="H96" s="43">
        <v>0</v>
      </c>
      <c r="I96" s="33">
        <f t="shared" si="6"/>
        <v>500000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/>
      <c r="P96" s="44"/>
      <c r="Q96" s="44"/>
      <c r="R96" s="44"/>
      <c r="S96" s="44"/>
      <c r="T96" s="46"/>
      <c r="U96" s="44"/>
      <c r="V96" s="47">
        <f t="shared" si="7"/>
        <v>0</v>
      </c>
    </row>
    <row r="97" spans="1:23" s="38" customFormat="1" ht="24" customHeight="1" x14ac:dyDescent="0.2">
      <c r="A97" s="39">
        <v>2</v>
      </c>
      <c r="B97" s="40">
        <v>3</v>
      </c>
      <c r="C97" s="40">
        <v>7</v>
      </c>
      <c r="D97" s="40">
        <v>1</v>
      </c>
      <c r="E97" s="41" t="s">
        <v>26</v>
      </c>
      <c r="F97" s="42" t="s">
        <v>122</v>
      </c>
      <c r="G97" s="43">
        <v>10000000</v>
      </c>
      <c r="H97" s="43">
        <v>0</v>
      </c>
      <c r="I97" s="33">
        <f t="shared" si="6"/>
        <v>10000000</v>
      </c>
      <c r="J97" s="44">
        <v>234824.66</v>
      </c>
      <c r="K97" s="44">
        <v>322146.38</v>
      </c>
      <c r="L97" s="44">
        <v>851547.24</v>
      </c>
      <c r="M97" s="44">
        <v>238322.11</v>
      </c>
      <c r="N97" s="44">
        <v>397175.3</v>
      </c>
      <c r="O97" s="44"/>
      <c r="P97" s="44"/>
      <c r="Q97" s="44"/>
      <c r="R97" s="44"/>
      <c r="S97" s="44"/>
      <c r="T97" s="46"/>
      <c r="U97" s="44"/>
      <c r="V97" s="47">
        <f t="shared" si="7"/>
        <v>2044015.6900000002</v>
      </c>
      <c r="W97" s="37"/>
    </row>
    <row r="98" spans="1:23" s="38" customFormat="1" ht="24" customHeight="1" x14ac:dyDescent="0.2">
      <c r="A98" s="39">
        <v>2</v>
      </c>
      <c r="B98" s="40">
        <v>3</v>
      </c>
      <c r="C98" s="40">
        <v>7</v>
      </c>
      <c r="D98" s="40">
        <v>1</v>
      </c>
      <c r="E98" s="41" t="s">
        <v>39</v>
      </c>
      <c r="F98" s="42" t="s">
        <v>123</v>
      </c>
      <c r="G98" s="43">
        <v>2000000</v>
      </c>
      <c r="H98" s="43">
        <v>0</v>
      </c>
      <c r="I98" s="33">
        <f t="shared" si="6"/>
        <v>2000000</v>
      </c>
      <c r="J98" s="44">
        <v>0</v>
      </c>
      <c r="K98" s="44">
        <v>120000</v>
      </c>
      <c r="L98" s="44">
        <v>911600</v>
      </c>
      <c r="M98" s="44">
        <v>158770</v>
      </c>
      <c r="N98" s="44">
        <v>425000</v>
      </c>
      <c r="O98" s="44"/>
      <c r="P98" s="44"/>
      <c r="Q98" s="44"/>
      <c r="R98" s="44"/>
      <c r="S98" s="44"/>
      <c r="T98" s="46"/>
      <c r="U98" s="44"/>
      <c r="V98" s="47">
        <f t="shared" si="7"/>
        <v>1615370</v>
      </c>
    </row>
    <row r="99" spans="1:23" s="38" customFormat="1" ht="24" customHeight="1" x14ac:dyDescent="0.2">
      <c r="A99" s="39">
        <v>2</v>
      </c>
      <c r="B99" s="40">
        <v>3</v>
      </c>
      <c r="C99" s="40">
        <v>7</v>
      </c>
      <c r="D99" s="40">
        <v>1</v>
      </c>
      <c r="E99" s="41" t="s">
        <v>50</v>
      </c>
      <c r="F99" s="42" t="s">
        <v>124</v>
      </c>
      <c r="G99" s="43">
        <v>50000</v>
      </c>
      <c r="H99" s="43">
        <v>0</v>
      </c>
      <c r="I99" s="33">
        <f t="shared" si="6"/>
        <v>50000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/>
      <c r="P99" s="44"/>
      <c r="Q99" s="44"/>
      <c r="R99" s="44"/>
      <c r="S99" s="44"/>
      <c r="T99" s="46"/>
      <c r="U99" s="44"/>
      <c r="V99" s="47">
        <f t="shared" si="7"/>
        <v>0</v>
      </c>
    </row>
    <row r="100" spans="1:23" s="38" customFormat="1" ht="24" customHeight="1" x14ac:dyDescent="0.2">
      <c r="A100" s="39">
        <v>2</v>
      </c>
      <c r="B100" s="40">
        <v>3</v>
      </c>
      <c r="C100" s="40">
        <v>7</v>
      </c>
      <c r="D100" s="40">
        <v>1</v>
      </c>
      <c r="E100" s="41" t="s">
        <v>29</v>
      </c>
      <c r="F100" s="42" t="s">
        <v>125</v>
      </c>
      <c r="G100" s="43">
        <v>300000</v>
      </c>
      <c r="H100" s="43">
        <v>0</v>
      </c>
      <c r="I100" s="33">
        <f t="shared" si="6"/>
        <v>300000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/>
      <c r="P100" s="44"/>
      <c r="Q100" s="44"/>
      <c r="R100" s="44"/>
      <c r="S100" s="44"/>
      <c r="T100" s="46"/>
      <c r="U100" s="44"/>
      <c r="V100" s="47">
        <f t="shared" si="7"/>
        <v>0</v>
      </c>
    </row>
    <row r="101" spans="1:23" s="38" customFormat="1" ht="21" customHeight="1" x14ac:dyDescent="0.2">
      <c r="A101" s="39">
        <v>2</v>
      </c>
      <c r="B101" s="40">
        <v>3</v>
      </c>
      <c r="C101" s="40">
        <v>7</v>
      </c>
      <c r="D101" s="40">
        <v>1</v>
      </c>
      <c r="E101" s="41" t="s">
        <v>31</v>
      </c>
      <c r="F101" s="42" t="s">
        <v>126</v>
      </c>
      <c r="G101" s="43">
        <v>300000</v>
      </c>
      <c r="H101" s="43">
        <v>0</v>
      </c>
      <c r="I101" s="33">
        <f t="shared" si="6"/>
        <v>300000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/>
      <c r="P101" s="44"/>
      <c r="Q101" s="44"/>
      <c r="R101" s="44"/>
      <c r="S101" s="44"/>
      <c r="T101" s="46"/>
      <c r="U101" s="44"/>
      <c r="V101" s="47">
        <f t="shared" si="7"/>
        <v>0</v>
      </c>
    </row>
    <row r="102" spans="1:23" s="38" customFormat="1" ht="24" hidden="1" customHeight="1" x14ac:dyDescent="0.2">
      <c r="A102" s="39">
        <v>2</v>
      </c>
      <c r="B102" s="40">
        <v>3</v>
      </c>
      <c r="C102" s="40">
        <v>7</v>
      </c>
      <c r="D102" s="40">
        <v>2</v>
      </c>
      <c r="E102" s="41" t="s">
        <v>26</v>
      </c>
      <c r="F102" s="42" t="s">
        <v>127</v>
      </c>
      <c r="G102" s="43"/>
      <c r="H102" s="43">
        <v>0</v>
      </c>
      <c r="I102" s="33">
        <f t="shared" si="6"/>
        <v>0</v>
      </c>
      <c r="J102" s="44">
        <v>0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6"/>
      <c r="U102" s="44"/>
      <c r="V102" s="47">
        <f t="shared" si="7"/>
        <v>0</v>
      </c>
    </row>
    <row r="103" spans="1:23" s="38" customFormat="1" ht="24" customHeight="1" x14ac:dyDescent="0.2">
      <c r="A103" s="39">
        <v>2</v>
      </c>
      <c r="B103" s="40">
        <v>3</v>
      </c>
      <c r="C103" s="40">
        <v>7</v>
      </c>
      <c r="D103" s="40">
        <v>2</v>
      </c>
      <c r="E103" s="41" t="s">
        <v>29</v>
      </c>
      <c r="F103" s="42" t="s">
        <v>128</v>
      </c>
      <c r="G103" s="43">
        <v>300000</v>
      </c>
      <c r="H103" s="43">
        <v>0</v>
      </c>
      <c r="I103" s="33">
        <f t="shared" si="6"/>
        <v>300000</v>
      </c>
      <c r="J103" s="44">
        <v>0</v>
      </c>
      <c r="K103" s="44">
        <v>0</v>
      </c>
      <c r="L103" s="44">
        <v>0</v>
      </c>
      <c r="M103" s="44">
        <v>12773.5</v>
      </c>
      <c r="N103" s="44">
        <v>0</v>
      </c>
      <c r="O103" s="44"/>
      <c r="P103" s="44"/>
      <c r="Q103" s="44"/>
      <c r="R103" s="44"/>
      <c r="S103" s="44"/>
      <c r="T103" s="46"/>
      <c r="U103" s="44"/>
      <c r="V103" s="47">
        <f>SUM(J103:U103)</f>
        <v>12773.5</v>
      </c>
    </row>
    <row r="104" spans="1:23" s="38" customFormat="1" ht="24" customHeight="1" x14ac:dyDescent="0.2">
      <c r="A104" s="39">
        <v>2</v>
      </c>
      <c r="B104" s="40">
        <v>3</v>
      </c>
      <c r="C104" s="40">
        <v>7</v>
      </c>
      <c r="D104" s="40">
        <v>2</v>
      </c>
      <c r="E104" s="41" t="s">
        <v>31</v>
      </c>
      <c r="F104" s="90" t="s">
        <v>129</v>
      </c>
      <c r="G104" s="91">
        <v>300000</v>
      </c>
      <c r="H104" s="91">
        <v>0</v>
      </c>
      <c r="I104" s="33">
        <f t="shared" si="6"/>
        <v>300000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/>
      <c r="P104" s="44"/>
      <c r="Q104" s="44"/>
      <c r="R104" s="44"/>
      <c r="S104" s="44"/>
      <c r="T104" s="46"/>
      <c r="U104" s="44"/>
      <c r="V104" s="47">
        <f t="shared" si="7"/>
        <v>0</v>
      </c>
    </row>
    <row r="105" spans="1:23" s="38" customFormat="1" ht="24" customHeight="1" x14ac:dyDescent="0.2">
      <c r="A105" s="39">
        <v>2</v>
      </c>
      <c r="B105" s="40">
        <v>3</v>
      </c>
      <c r="C105" s="40">
        <v>9</v>
      </c>
      <c r="D105" s="40">
        <v>1</v>
      </c>
      <c r="E105" s="41" t="s">
        <v>26</v>
      </c>
      <c r="F105" s="42" t="s">
        <v>130</v>
      </c>
      <c r="G105" s="43">
        <v>1000000</v>
      </c>
      <c r="H105" s="43">
        <v>0</v>
      </c>
      <c r="I105" s="33">
        <f t="shared" si="6"/>
        <v>1000000</v>
      </c>
      <c r="J105" s="44">
        <v>0</v>
      </c>
      <c r="K105" s="44">
        <v>0</v>
      </c>
      <c r="L105" s="44">
        <v>339763.3</v>
      </c>
      <c r="M105" s="44">
        <v>0</v>
      </c>
      <c r="N105" s="44">
        <v>0</v>
      </c>
      <c r="O105" s="44"/>
      <c r="P105" s="44"/>
      <c r="Q105" s="44"/>
      <c r="R105" s="44"/>
      <c r="S105" s="44"/>
      <c r="T105" s="46"/>
      <c r="U105" s="44"/>
      <c r="V105" s="47">
        <f t="shared" si="7"/>
        <v>339763.3</v>
      </c>
    </row>
    <row r="106" spans="1:23" s="38" customFormat="1" ht="22.5" customHeight="1" x14ac:dyDescent="0.2">
      <c r="A106" s="39">
        <v>2</v>
      </c>
      <c r="B106" s="40">
        <v>3</v>
      </c>
      <c r="C106" s="40">
        <v>9</v>
      </c>
      <c r="D106" s="40">
        <v>2</v>
      </c>
      <c r="E106" s="41" t="s">
        <v>26</v>
      </c>
      <c r="F106" s="42" t="s">
        <v>131</v>
      </c>
      <c r="G106" s="43">
        <v>2500000</v>
      </c>
      <c r="H106" s="43">
        <v>0</v>
      </c>
      <c r="I106" s="33">
        <f t="shared" si="6"/>
        <v>2500000</v>
      </c>
      <c r="J106" s="44">
        <v>0</v>
      </c>
      <c r="K106" s="44">
        <v>0</v>
      </c>
      <c r="L106" s="44">
        <v>0</v>
      </c>
      <c r="M106" s="44">
        <v>289368.64</v>
      </c>
      <c r="N106" s="44">
        <v>203992.5</v>
      </c>
      <c r="O106" s="44"/>
      <c r="P106" s="44"/>
      <c r="Q106" s="44"/>
      <c r="R106" s="44"/>
      <c r="S106" s="44"/>
      <c r="T106" s="46"/>
      <c r="U106" s="44"/>
      <c r="V106" s="47">
        <f>SUM(J106:U106)</f>
        <v>493361.14</v>
      </c>
      <c r="W106" s="37"/>
    </row>
    <row r="107" spans="1:23" s="38" customFormat="1" ht="22.5" hidden="1" customHeight="1" x14ac:dyDescent="0.2">
      <c r="A107" s="39">
        <v>2</v>
      </c>
      <c r="B107" s="40">
        <v>3</v>
      </c>
      <c r="C107" s="40">
        <v>9</v>
      </c>
      <c r="D107" s="40">
        <v>5</v>
      </c>
      <c r="E107" s="41" t="s">
        <v>26</v>
      </c>
      <c r="F107" s="42" t="s">
        <v>132</v>
      </c>
      <c r="G107" s="43">
        <v>0</v>
      </c>
      <c r="H107" s="43">
        <v>0</v>
      </c>
      <c r="I107" s="33">
        <f t="shared" si="6"/>
        <v>0</v>
      </c>
      <c r="J107" s="44">
        <v>0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6"/>
      <c r="U107" s="44"/>
      <c r="V107" s="47">
        <f t="shared" si="7"/>
        <v>0</v>
      </c>
    </row>
    <row r="108" spans="1:23" s="38" customFormat="1" ht="23.25" customHeight="1" x14ac:dyDescent="0.2">
      <c r="A108" s="39">
        <v>2</v>
      </c>
      <c r="B108" s="40">
        <v>3</v>
      </c>
      <c r="C108" s="40">
        <v>9</v>
      </c>
      <c r="D108" s="40">
        <v>6</v>
      </c>
      <c r="E108" s="41" t="s">
        <v>26</v>
      </c>
      <c r="F108" s="42" t="s">
        <v>133</v>
      </c>
      <c r="G108" s="43">
        <v>500000</v>
      </c>
      <c r="H108" s="43">
        <v>0</v>
      </c>
      <c r="I108" s="33">
        <f t="shared" si="6"/>
        <v>500000</v>
      </c>
      <c r="J108" s="44">
        <v>0</v>
      </c>
      <c r="K108" s="44">
        <v>46740.160000000003</v>
      </c>
      <c r="L108" s="44">
        <v>0</v>
      </c>
      <c r="M108" s="44">
        <v>0</v>
      </c>
      <c r="N108" s="44">
        <v>0</v>
      </c>
      <c r="O108" s="44"/>
      <c r="P108" s="44"/>
      <c r="Q108" s="44"/>
      <c r="R108" s="44"/>
      <c r="S108" s="44"/>
      <c r="T108" s="46"/>
      <c r="U108" s="44"/>
      <c r="V108" s="47">
        <f t="shared" si="7"/>
        <v>46740.160000000003</v>
      </c>
    </row>
    <row r="109" spans="1:23" s="38" customFormat="1" ht="22.5" hidden="1" customHeight="1" x14ac:dyDescent="0.2">
      <c r="A109" s="39">
        <v>2</v>
      </c>
      <c r="B109" s="40">
        <v>3</v>
      </c>
      <c r="C109" s="40">
        <v>9</v>
      </c>
      <c r="D109" s="40">
        <v>8</v>
      </c>
      <c r="E109" s="41" t="s">
        <v>26</v>
      </c>
      <c r="F109" s="78" t="s">
        <v>134</v>
      </c>
      <c r="G109" s="43">
        <v>0</v>
      </c>
      <c r="H109" s="43">
        <v>0</v>
      </c>
      <c r="I109" s="33">
        <f t="shared" si="6"/>
        <v>0</v>
      </c>
      <c r="J109" s="44">
        <v>0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6"/>
      <c r="U109" s="44"/>
      <c r="V109" s="47">
        <f t="shared" si="7"/>
        <v>0</v>
      </c>
    </row>
    <row r="110" spans="1:23" s="38" customFormat="1" ht="22.5" customHeight="1" thickBot="1" x14ac:dyDescent="0.25">
      <c r="A110" s="53">
        <v>2</v>
      </c>
      <c r="B110" s="54">
        <v>3</v>
      </c>
      <c r="C110" s="54">
        <v>9</v>
      </c>
      <c r="D110" s="54">
        <v>9</v>
      </c>
      <c r="E110" s="55" t="s">
        <v>26</v>
      </c>
      <c r="F110" s="56" t="s">
        <v>135</v>
      </c>
      <c r="G110" s="57">
        <v>1000000</v>
      </c>
      <c r="H110" s="57">
        <v>0</v>
      </c>
      <c r="I110" s="33">
        <f t="shared" si="6"/>
        <v>1000000</v>
      </c>
      <c r="J110" s="58">
        <v>5928.2</v>
      </c>
      <c r="K110" s="58">
        <v>0</v>
      </c>
      <c r="L110" s="58">
        <v>22081.95</v>
      </c>
      <c r="M110" s="58">
        <v>77711.55</v>
      </c>
      <c r="N110" s="58">
        <v>3772.69</v>
      </c>
      <c r="O110" s="58"/>
      <c r="P110" s="58"/>
      <c r="Q110" s="58"/>
      <c r="R110" s="58"/>
      <c r="S110" s="58"/>
      <c r="T110" s="60"/>
      <c r="U110" s="58"/>
      <c r="V110" s="61">
        <f t="shared" si="7"/>
        <v>109494.39000000001</v>
      </c>
      <c r="W110" s="37"/>
    </row>
    <row r="111" spans="1:23" s="38" customFormat="1" ht="22.5" customHeight="1" thickBot="1" x14ac:dyDescent="0.25">
      <c r="A111" s="62"/>
      <c r="B111" s="62"/>
      <c r="C111" s="62"/>
      <c r="D111" s="62"/>
      <c r="E111" s="80"/>
      <c r="F111" s="63"/>
      <c r="G111" s="64"/>
      <c r="H111" s="64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6"/>
      <c r="U111" s="65"/>
      <c r="V111" s="67"/>
      <c r="W111" s="37"/>
    </row>
    <row r="112" spans="1:23" s="38" customFormat="1" ht="27.75" customHeight="1" thickBot="1" x14ac:dyDescent="0.25">
      <c r="A112" s="92"/>
      <c r="B112" s="93"/>
      <c r="C112" s="93"/>
      <c r="D112" s="93"/>
      <c r="E112" s="84"/>
      <c r="F112" s="69" t="s">
        <v>136</v>
      </c>
      <c r="G112" s="71">
        <f t="shared" ref="G112:V112" si="8">SUM(G113:G128)</f>
        <v>361700000</v>
      </c>
      <c r="H112" s="71">
        <f t="shared" si="8"/>
        <v>445106640</v>
      </c>
      <c r="I112" s="71">
        <f t="shared" si="8"/>
        <v>806806640</v>
      </c>
      <c r="J112" s="71">
        <f t="shared" si="8"/>
        <v>265685013</v>
      </c>
      <c r="K112" s="71">
        <f t="shared" si="8"/>
        <v>26116019.600000001</v>
      </c>
      <c r="L112" s="71">
        <f t="shared" si="8"/>
        <v>30989323.600000001</v>
      </c>
      <c r="M112" s="71">
        <f t="shared" si="8"/>
        <v>31713785.5</v>
      </c>
      <c r="N112" s="71">
        <f t="shared" si="8"/>
        <v>36589010.060000002</v>
      </c>
      <c r="O112" s="71">
        <f t="shared" si="8"/>
        <v>0</v>
      </c>
      <c r="P112" s="71">
        <f t="shared" si="8"/>
        <v>0</v>
      </c>
      <c r="Q112" s="71">
        <f t="shared" si="8"/>
        <v>0</v>
      </c>
      <c r="R112" s="71">
        <f t="shared" si="8"/>
        <v>0</v>
      </c>
      <c r="S112" s="71">
        <f t="shared" si="8"/>
        <v>0</v>
      </c>
      <c r="T112" s="71">
        <f t="shared" si="8"/>
        <v>0</v>
      </c>
      <c r="U112" s="71">
        <f t="shared" si="8"/>
        <v>0</v>
      </c>
      <c r="V112" s="94">
        <f t="shared" si="8"/>
        <v>391093151.76000005</v>
      </c>
      <c r="W112" s="37"/>
    </row>
    <row r="113" spans="1:23" s="38" customFormat="1" ht="31.5" hidden="1" customHeight="1" x14ac:dyDescent="0.2">
      <c r="A113" s="27">
        <v>2</v>
      </c>
      <c r="B113" s="28">
        <v>4</v>
      </c>
      <c r="C113" s="28">
        <v>1</v>
      </c>
      <c r="D113" s="28">
        <v>1</v>
      </c>
      <c r="E113" s="29" t="s">
        <v>26</v>
      </c>
      <c r="F113" s="30" t="s">
        <v>137</v>
      </c>
      <c r="G113" s="32"/>
      <c r="H113" s="32"/>
      <c r="I113" s="33"/>
      <c r="J113" s="33">
        <v>0</v>
      </c>
      <c r="K113" s="33">
        <v>0</v>
      </c>
      <c r="L113" s="33">
        <v>0</v>
      </c>
      <c r="M113" s="33"/>
      <c r="N113" s="33"/>
      <c r="O113" s="33"/>
      <c r="P113" s="33"/>
      <c r="Q113" s="33">
        <v>0</v>
      </c>
      <c r="R113" s="33">
        <v>0</v>
      </c>
      <c r="S113" s="33"/>
      <c r="T113" s="33"/>
      <c r="U113" s="33"/>
      <c r="V113" s="36">
        <f t="shared" si="7"/>
        <v>0</v>
      </c>
    </row>
    <row r="114" spans="1:23" s="38" customFormat="1" ht="26.25" customHeight="1" x14ac:dyDescent="0.2">
      <c r="A114" s="39">
        <v>2</v>
      </c>
      <c r="B114" s="40">
        <v>4</v>
      </c>
      <c r="C114" s="40">
        <v>1</v>
      </c>
      <c r="D114" s="40">
        <v>2</v>
      </c>
      <c r="E114" s="41" t="s">
        <v>26</v>
      </c>
      <c r="F114" s="42" t="s">
        <v>138</v>
      </c>
      <c r="G114" s="43">
        <v>500000</v>
      </c>
      <c r="H114" s="43">
        <v>0</v>
      </c>
      <c r="I114" s="33">
        <f t="shared" ref="I114:I122" si="9">+G114+H114</f>
        <v>500000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/>
      <c r="P114" s="44"/>
      <c r="Q114" s="44"/>
      <c r="R114" s="44"/>
      <c r="S114" s="44"/>
      <c r="T114" s="46"/>
      <c r="U114" s="44"/>
      <c r="V114" s="47">
        <f t="shared" si="7"/>
        <v>0</v>
      </c>
    </row>
    <row r="115" spans="1:23" s="38" customFormat="1" ht="24.75" customHeight="1" x14ac:dyDescent="0.2">
      <c r="A115" s="39">
        <v>2</v>
      </c>
      <c r="B115" s="40">
        <v>4</v>
      </c>
      <c r="C115" s="40">
        <v>1</v>
      </c>
      <c r="D115" s="40">
        <v>2</v>
      </c>
      <c r="E115" s="41" t="s">
        <v>39</v>
      </c>
      <c r="F115" s="42" t="s">
        <v>139</v>
      </c>
      <c r="G115" s="43">
        <v>6000000</v>
      </c>
      <c r="H115" s="43">
        <v>0</v>
      </c>
      <c r="I115" s="33">
        <f t="shared" si="9"/>
        <v>6000000</v>
      </c>
      <c r="J115" s="44">
        <v>0</v>
      </c>
      <c r="K115" s="44">
        <v>240000</v>
      </c>
      <c r="L115" s="44">
        <v>805174</v>
      </c>
      <c r="M115" s="44">
        <v>305000</v>
      </c>
      <c r="N115" s="44">
        <v>325000</v>
      </c>
      <c r="O115" s="44"/>
      <c r="P115" s="44"/>
      <c r="Q115" s="44"/>
      <c r="R115" s="44"/>
      <c r="S115" s="44"/>
      <c r="T115" s="46"/>
      <c r="U115" s="44"/>
      <c r="V115" s="47">
        <f t="shared" si="7"/>
        <v>1675174</v>
      </c>
    </row>
    <row r="116" spans="1:23" s="38" customFormat="1" ht="26.25" customHeight="1" x14ac:dyDescent="0.2">
      <c r="A116" s="39">
        <v>2</v>
      </c>
      <c r="B116" s="40">
        <v>4</v>
      </c>
      <c r="C116" s="40">
        <v>1</v>
      </c>
      <c r="D116" s="40">
        <v>3</v>
      </c>
      <c r="E116" s="41" t="s">
        <v>26</v>
      </c>
      <c r="F116" s="42" t="s">
        <v>140</v>
      </c>
      <c r="G116" s="43">
        <v>200000</v>
      </c>
      <c r="H116" s="43">
        <v>0</v>
      </c>
      <c r="I116" s="33">
        <f t="shared" si="9"/>
        <v>200000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/>
      <c r="P116" s="44"/>
      <c r="Q116" s="44"/>
      <c r="R116" s="44"/>
      <c r="S116" s="44"/>
      <c r="T116" s="46"/>
      <c r="U116" s="44"/>
      <c r="V116" s="47">
        <f t="shared" si="7"/>
        <v>0</v>
      </c>
    </row>
    <row r="117" spans="1:23" s="38" customFormat="1" ht="26.25" customHeight="1" x14ac:dyDescent="0.2">
      <c r="A117" s="39">
        <v>2</v>
      </c>
      <c r="B117" s="40">
        <v>4</v>
      </c>
      <c r="C117" s="40">
        <v>1</v>
      </c>
      <c r="D117" s="40">
        <v>4</v>
      </c>
      <c r="E117" s="41" t="s">
        <v>26</v>
      </c>
      <c r="F117" s="42" t="s">
        <v>141</v>
      </c>
      <c r="G117" s="43">
        <v>2000000</v>
      </c>
      <c r="H117" s="43">
        <v>0</v>
      </c>
      <c r="I117" s="33">
        <f t="shared" si="9"/>
        <v>2000000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/>
      <c r="P117" s="44"/>
      <c r="Q117" s="44"/>
      <c r="R117" s="44"/>
      <c r="S117" s="44"/>
      <c r="T117" s="46"/>
      <c r="U117" s="44"/>
      <c r="V117" s="47">
        <f t="shared" si="7"/>
        <v>0</v>
      </c>
    </row>
    <row r="118" spans="1:23" s="38" customFormat="1" ht="20.25" customHeight="1" x14ac:dyDescent="0.2">
      <c r="A118" s="39">
        <v>2</v>
      </c>
      <c r="B118" s="40">
        <v>4</v>
      </c>
      <c r="C118" s="40">
        <v>1</v>
      </c>
      <c r="D118" s="40">
        <v>4</v>
      </c>
      <c r="E118" s="41" t="s">
        <v>39</v>
      </c>
      <c r="F118" s="42" t="s">
        <v>142</v>
      </c>
      <c r="G118" s="43">
        <v>4000000</v>
      </c>
      <c r="H118" s="43">
        <v>0</v>
      </c>
      <c r="I118" s="33">
        <f t="shared" si="9"/>
        <v>4000000</v>
      </c>
      <c r="J118" s="44">
        <v>0</v>
      </c>
      <c r="K118" s="44">
        <v>0</v>
      </c>
      <c r="L118" s="44">
        <v>0</v>
      </c>
      <c r="M118" s="44">
        <v>3465000</v>
      </c>
      <c r="N118" s="44">
        <v>0</v>
      </c>
      <c r="O118" s="44"/>
      <c r="P118" s="44"/>
      <c r="Q118" s="44"/>
      <c r="R118" s="44"/>
      <c r="S118" s="44"/>
      <c r="T118" s="46"/>
      <c r="U118" s="44"/>
      <c r="V118" s="47">
        <f t="shared" si="7"/>
        <v>3465000</v>
      </c>
    </row>
    <row r="119" spans="1:23" s="38" customFormat="1" ht="20.25" hidden="1" customHeight="1" x14ac:dyDescent="0.2">
      <c r="A119" s="39">
        <v>2</v>
      </c>
      <c r="B119" s="40">
        <v>4</v>
      </c>
      <c r="C119" s="40">
        <v>1</v>
      </c>
      <c r="D119" s="40">
        <v>5</v>
      </c>
      <c r="E119" s="41" t="s">
        <v>26</v>
      </c>
      <c r="F119" s="42" t="s">
        <v>143</v>
      </c>
      <c r="G119" s="43"/>
      <c r="H119" s="43"/>
      <c r="I119" s="33">
        <f t="shared" si="9"/>
        <v>0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6"/>
      <c r="U119" s="44"/>
      <c r="V119" s="47">
        <f t="shared" si="7"/>
        <v>0</v>
      </c>
    </row>
    <row r="120" spans="1:23" s="38" customFormat="1" ht="20.25" customHeight="1" x14ac:dyDescent="0.2">
      <c r="A120" s="39">
        <v>2</v>
      </c>
      <c r="B120" s="40">
        <v>4</v>
      </c>
      <c r="C120" s="40">
        <v>1</v>
      </c>
      <c r="D120" s="40">
        <v>6</v>
      </c>
      <c r="E120" s="41" t="s">
        <v>26</v>
      </c>
      <c r="F120" s="42" t="s">
        <v>144</v>
      </c>
      <c r="G120" s="43">
        <f>320000000+14000000</f>
        <v>334000000</v>
      </c>
      <c r="H120" s="31">
        <v>268909515</v>
      </c>
      <c r="I120" s="33">
        <f t="shared" si="9"/>
        <v>602909515</v>
      </c>
      <c r="J120" s="44">
        <f>263685013-600000</f>
        <v>263085013</v>
      </c>
      <c r="K120" s="44">
        <f>22007473-3150</f>
        <v>22004323</v>
      </c>
      <c r="L120" s="44">
        <v>26661283.600000001</v>
      </c>
      <c r="M120" s="44">
        <v>27843785.5</v>
      </c>
      <c r="N120" s="44">
        <f>33342473+200000</f>
        <v>33542473</v>
      </c>
      <c r="O120" s="44"/>
      <c r="P120" s="44"/>
      <c r="Q120" s="44"/>
      <c r="R120" s="44"/>
      <c r="S120" s="44"/>
      <c r="T120" s="46"/>
      <c r="U120" s="44"/>
      <c r="V120" s="47">
        <f t="shared" si="7"/>
        <v>373136878.10000002</v>
      </c>
      <c r="W120" s="37"/>
    </row>
    <row r="121" spans="1:23" s="38" customFormat="1" ht="20.25" customHeight="1" x14ac:dyDescent="0.2">
      <c r="A121" s="39">
        <v>2</v>
      </c>
      <c r="B121" s="40">
        <v>4</v>
      </c>
      <c r="C121" s="40">
        <v>3</v>
      </c>
      <c r="D121" s="40">
        <v>1</v>
      </c>
      <c r="E121" s="41" t="s">
        <v>26</v>
      </c>
      <c r="F121" s="42" t="s">
        <v>145</v>
      </c>
      <c r="G121" s="43">
        <v>3000000</v>
      </c>
      <c r="H121" s="31">
        <f>7000000+10000000</f>
        <v>17000000</v>
      </c>
      <c r="I121" s="33">
        <f t="shared" si="9"/>
        <v>20000000</v>
      </c>
      <c r="J121" s="44">
        <v>2600000</v>
      </c>
      <c r="K121" s="44">
        <v>3871696.6</v>
      </c>
      <c r="L121" s="44">
        <v>2846000</v>
      </c>
      <c r="M121" s="44">
        <v>100000</v>
      </c>
      <c r="N121" s="44">
        <f>2921537.06-200000</f>
        <v>2721537.06</v>
      </c>
      <c r="O121" s="44"/>
      <c r="P121" s="44"/>
      <c r="Q121" s="44"/>
      <c r="R121" s="44"/>
      <c r="S121" s="44"/>
      <c r="T121" s="46"/>
      <c r="U121" s="44"/>
      <c r="V121" s="47">
        <f t="shared" si="7"/>
        <v>12139233.66</v>
      </c>
      <c r="W121" s="37"/>
    </row>
    <row r="122" spans="1:23" s="38" customFormat="1" ht="20.25" customHeight="1" x14ac:dyDescent="0.2">
      <c r="A122" s="39">
        <v>2</v>
      </c>
      <c r="B122" s="40">
        <v>4</v>
      </c>
      <c r="C122" s="40">
        <v>3</v>
      </c>
      <c r="D122" s="40">
        <v>1</v>
      </c>
      <c r="E122" s="41" t="s">
        <v>39</v>
      </c>
      <c r="F122" s="42" t="s">
        <v>146</v>
      </c>
      <c r="G122" s="43">
        <v>12000000</v>
      </c>
      <c r="H122" s="95">
        <f>-7000000+166197125</f>
        <v>159197125</v>
      </c>
      <c r="I122" s="33">
        <f t="shared" si="9"/>
        <v>171197125</v>
      </c>
      <c r="J122" s="44">
        <v>0</v>
      </c>
      <c r="K122" s="44"/>
      <c r="L122" s="44">
        <v>676866</v>
      </c>
      <c r="M122" s="44">
        <v>0</v>
      </c>
      <c r="N122" s="44">
        <v>0</v>
      </c>
      <c r="O122" s="44"/>
      <c r="P122" s="44"/>
      <c r="Q122" s="44"/>
      <c r="R122" s="44"/>
      <c r="S122" s="44"/>
      <c r="T122" s="46"/>
      <c r="U122" s="44"/>
      <c r="V122" s="47">
        <f>SUM(J122:U122)</f>
        <v>676866</v>
      </c>
      <c r="W122" s="37"/>
    </row>
    <row r="123" spans="1:23" s="38" customFormat="1" ht="27.75" hidden="1" customHeight="1" x14ac:dyDescent="0.2">
      <c r="A123" s="39">
        <v>2</v>
      </c>
      <c r="B123" s="40">
        <v>4</v>
      </c>
      <c r="C123" s="40">
        <v>3</v>
      </c>
      <c r="D123" s="40">
        <v>2</v>
      </c>
      <c r="E123" s="41" t="s">
        <v>26</v>
      </c>
      <c r="F123" s="42" t="s">
        <v>147</v>
      </c>
      <c r="G123" s="43"/>
      <c r="H123" s="43">
        <v>0</v>
      </c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6"/>
      <c r="U123" s="44"/>
      <c r="V123" s="47">
        <f t="shared" si="7"/>
        <v>0</v>
      </c>
    </row>
    <row r="124" spans="1:23" s="38" customFormat="1" ht="27.75" hidden="1" customHeight="1" x14ac:dyDescent="0.2">
      <c r="A124" s="39">
        <v>2</v>
      </c>
      <c r="B124" s="40">
        <v>4</v>
      </c>
      <c r="C124" s="40">
        <v>3</v>
      </c>
      <c r="D124" s="40">
        <v>2</v>
      </c>
      <c r="E124" s="41" t="s">
        <v>39</v>
      </c>
      <c r="F124" s="42" t="s">
        <v>148</v>
      </c>
      <c r="G124" s="43"/>
      <c r="H124" s="43">
        <v>0</v>
      </c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6"/>
      <c r="U124" s="44"/>
      <c r="V124" s="47">
        <f t="shared" si="7"/>
        <v>0</v>
      </c>
    </row>
    <row r="125" spans="1:23" s="38" customFormat="1" ht="27.75" hidden="1" customHeight="1" x14ac:dyDescent="0.2">
      <c r="A125" s="39">
        <v>2</v>
      </c>
      <c r="B125" s="40">
        <v>4</v>
      </c>
      <c r="C125" s="40">
        <v>4</v>
      </c>
      <c r="D125" s="40">
        <v>1</v>
      </c>
      <c r="E125" s="41" t="s">
        <v>39</v>
      </c>
      <c r="F125" s="42" t="s">
        <v>149</v>
      </c>
      <c r="G125" s="43"/>
      <c r="H125" s="43">
        <v>0</v>
      </c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6"/>
      <c r="U125" s="44"/>
      <c r="V125" s="47">
        <f t="shared" si="7"/>
        <v>0</v>
      </c>
    </row>
    <row r="126" spans="1:23" s="38" customFormat="1" ht="27.75" hidden="1" customHeight="1" x14ac:dyDescent="0.2">
      <c r="A126" s="39">
        <v>2</v>
      </c>
      <c r="B126" s="40">
        <v>4</v>
      </c>
      <c r="C126" s="40">
        <v>4</v>
      </c>
      <c r="D126" s="40">
        <v>2</v>
      </c>
      <c r="E126" s="41" t="s">
        <v>26</v>
      </c>
      <c r="F126" s="42" t="s">
        <v>150</v>
      </c>
      <c r="G126" s="43"/>
      <c r="H126" s="43">
        <v>0</v>
      </c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6"/>
      <c r="U126" s="44"/>
      <c r="V126" s="47">
        <f t="shared" si="7"/>
        <v>0</v>
      </c>
    </row>
    <row r="127" spans="1:23" s="38" customFormat="1" ht="27.75" hidden="1" customHeight="1" x14ac:dyDescent="0.2">
      <c r="A127" s="39">
        <v>2</v>
      </c>
      <c r="B127" s="40">
        <v>4</v>
      </c>
      <c r="C127" s="40">
        <v>5</v>
      </c>
      <c r="D127" s="40">
        <v>2</v>
      </c>
      <c r="E127" s="41" t="s">
        <v>26</v>
      </c>
      <c r="F127" s="42" t="s">
        <v>151</v>
      </c>
      <c r="G127" s="43"/>
      <c r="H127" s="43">
        <v>0</v>
      </c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6"/>
      <c r="U127" s="44"/>
      <c r="V127" s="47">
        <f t="shared" si="7"/>
        <v>0</v>
      </c>
    </row>
    <row r="128" spans="1:23" s="38" customFormat="1" ht="27.75" hidden="1" customHeight="1" x14ac:dyDescent="0.2">
      <c r="A128" s="39">
        <v>2</v>
      </c>
      <c r="B128" s="40">
        <v>4</v>
      </c>
      <c r="C128" s="40">
        <v>9</v>
      </c>
      <c r="D128" s="40">
        <v>1</v>
      </c>
      <c r="E128" s="41" t="s">
        <v>26</v>
      </c>
      <c r="F128" s="42" t="s">
        <v>152</v>
      </c>
      <c r="G128" s="43"/>
      <c r="H128" s="43">
        <v>0</v>
      </c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6"/>
      <c r="U128" s="44"/>
      <c r="V128" s="47">
        <f t="shared" si="7"/>
        <v>0</v>
      </c>
    </row>
    <row r="129" spans="1:23" s="38" customFormat="1" ht="12" customHeight="1" x14ac:dyDescent="0.2">
      <c r="A129" s="96"/>
      <c r="B129" s="97"/>
      <c r="C129" s="97"/>
      <c r="D129" s="97"/>
      <c r="E129" s="98"/>
      <c r="F129" s="78"/>
      <c r="G129" s="43"/>
      <c r="H129" s="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99"/>
      <c r="U129" s="50"/>
      <c r="V129" s="100"/>
    </row>
    <row r="130" spans="1:23" s="38" customFormat="1" ht="27.75" customHeight="1" x14ac:dyDescent="0.2">
      <c r="A130" s="101"/>
      <c r="B130" s="102"/>
      <c r="C130" s="102"/>
      <c r="D130" s="102"/>
      <c r="E130" s="103"/>
      <c r="F130" s="104" t="s">
        <v>153</v>
      </c>
      <c r="G130" s="105">
        <f>SUM(G131:G132)</f>
        <v>11000000</v>
      </c>
      <c r="H130" s="105">
        <f>SUM(H131:H132)</f>
        <v>1728346743.21</v>
      </c>
      <c r="I130" s="105">
        <f>SUM(I131:I132)</f>
        <v>1739346743.21</v>
      </c>
      <c r="J130" s="105">
        <f>SUM(J131:J132)</f>
        <v>39467852.460000001</v>
      </c>
      <c r="K130" s="105">
        <f t="shared" ref="K130:U130" si="10">SUM(K131:K132)</f>
        <v>262328353.28</v>
      </c>
      <c r="L130" s="105">
        <f t="shared" si="10"/>
        <v>205101527.62</v>
      </c>
      <c r="M130" s="105">
        <f t="shared" si="10"/>
        <v>178313362.84999999</v>
      </c>
      <c r="N130" s="105">
        <f t="shared" si="10"/>
        <v>110269554.41</v>
      </c>
      <c r="O130" s="105">
        <f t="shared" si="10"/>
        <v>0</v>
      </c>
      <c r="P130" s="105">
        <f t="shared" si="10"/>
        <v>0</v>
      </c>
      <c r="Q130" s="105">
        <f t="shared" si="10"/>
        <v>0</v>
      </c>
      <c r="R130" s="105">
        <f t="shared" si="10"/>
        <v>0</v>
      </c>
      <c r="S130" s="105">
        <f t="shared" si="10"/>
        <v>0</v>
      </c>
      <c r="T130" s="106">
        <f t="shared" si="10"/>
        <v>0</v>
      </c>
      <c r="U130" s="105">
        <f t="shared" si="10"/>
        <v>0</v>
      </c>
      <c r="V130" s="107">
        <f t="shared" si="7"/>
        <v>795480650.62</v>
      </c>
      <c r="W130" s="89"/>
    </row>
    <row r="131" spans="1:23" s="38" customFormat="1" ht="23.25" customHeight="1" x14ac:dyDescent="0.2">
      <c r="A131" s="39">
        <v>2</v>
      </c>
      <c r="B131" s="40">
        <v>5</v>
      </c>
      <c r="C131" s="40">
        <v>3</v>
      </c>
      <c r="D131" s="40">
        <v>1</v>
      </c>
      <c r="E131" s="41" t="s">
        <v>26</v>
      </c>
      <c r="F131" s="42" t="s">
        <v>154</v>
      </c>
      <c r="G131" s="43">
        <v>9000000</v>
      </c>
      <c r="H131" s="95">
        <f>2000000000-1500000000+1228346743.21</f>
        <v>1728346743.21</v>
      </c>
      <c r="I131" s="33">
        <f>+G131+H131</f>
        <v>1737346743.21</v>
      </c>
      <c r="J131" s="44">
        <v>39467852.460000001</v>
      </c>
      <c r="K131" s="44">
        <v>262328353.28</v>
      </c>
      <c r="L131" s="44">
        <v>205101527.62</v>
      </c>
      <c r="M131" s="44">
        <v>178313362.84999999</v>
      </c>
      <c r="N131" s="44">
        <v>110269554.41</v>
      </c>
      <c r="O131" s="44"/>
      <c r="P131" s="44"/>
      <c r="Q131" s="44"/>
      <c r="R131" s="44"/>
      <c r="S131" s="44"/>
      <c r="T131" s="46"/>
      <c r="U131" s="44"/>
      <c r="V131" s="47">
        <f t="shared" si="7"/>
        <v>795480650.62</v>
      </c>
      <c r="W131" s="37"/>
    </row>
    <row r="132" spans="1:23" s="38" customFormat="1" ht="24.75" customHeight="1" x14ac:dyDescent="0.2">
      <c r="A132" s="39">
        <v>2</v>
      </c>
      <c r="B132" s="40">
        <v>5</v>
      </c>
      <c r="C132" s="40">
        <v>3</v>
      </c>
      <c r="D132" s="40">
        <v>1</v>
      </c>
      <c r="E132" s="41" t="s">
        <v>39</v>
      </c>
      <c r="F132" s="42" t="s">
        <v>155</v>
      </c>
      <c r="G132" s="43">
        <v>2000000</v>
      </c>
      <c r="H132" s="43">
        <v>0</v>
      </c>
      <c r="I132" s="33">
        <f>+G132+H132</f>
        <v>2000000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/>
      <c r="P132" s="44"/>
      <c r="Q132" s="44"/>
      <c r="R132" s="44"/>
      <c r="S132" s="44"/>
      <c r="T132" s="46"/>
      <c r="U132" s="44"/>
      <c r="V132" s="47">
        <f>SUM(J132:U132)</f>
        <v>0</v>
      </c>
      <c r="W132" s="37"/>
    </row>
    <row r="133" spans="1:23" s="38" customFormat="1" ht="12" customHeight="1" x14ac:dyDescent="0.2">
      <c r="A133" s="39"/>
      <c r="B133" s="40"/>
      <c r="C133" s="40"/>
      <c r="D133" s="40"/>
      <c r="E133" s="41"/>
      <c r="F133" s="42"/>
      <c r="G133" s="43"/>
      <c r="H133" s="43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6"/>
      <c r="U133" s="44"/>
      <c r="V133" s="47"/>
      <c r="W133" s="37"/>
    </row>
    <row r="134" spans="1:23" s="38" customFormat="1" ht="22.5" customHeight="1" x14ac:dyDescent="0.2">
      <c r="A134" s="101"/>
      <c r="B134" s="102"/>
      <c r="C134" s="102"/>
      <c r="D134" s="102"/>
      <c r="E134" s="103"/>
      <c r="F134" s="104" t="s">
        <v>156</v>
      </c>
      <c r="G134" s="108">
        <f>SUM(G135:G153)</f>
        <v>42400000</v>
      </c>
      <c r="H134" s="108">
        <f>SUM(H135:H153)</f>
        <v>0</v>
      </c>
      <c r="I134" s="108">
        <f>SUM(I135:I153)</f>
        <v>42400000</v>
      </c>
      <c r="J134" s="108">
        <f>SUM(J135:J153)</f>
        <v>13666.97</v>
      </c>
      <c r="K134" s="108">
        <f t="shared" ref="K134:V134" si="11">SUM(K135:K153)</f>
        <v>244380.01</v>
      </c>
      <c r="L134" s="108">
        <f t="shared" si="11"/>
        <v>11615979.43</v>
      </c>
      <c r="M134" s="108">
        <f t="shared" si="11"/>
        <v>2331326</v>
      </c>
      <c r="N134" s="108">
        <f t="shared" si="11"/>
        <v>5820704</v>
      </c>
      <c r="O134" s="108">
        <f t="shared" si="11"/>
        <v>0</v>
      </c>
      <c r="P134" s="108">
        <f t="shared" si="11"/>
        <v>0</v>
      </c>
      <c r="Q134" s="108">
        <f>SUM(Q135:Q153)</f>
        <v>0</v>
      </c>
      <c r="R134" s="108">
        <f>SUM(R135:R153)</f>
        <v>0</v>
      </c>
      <c r="S134" s="108">
        <f t="shared" si="11"/>
        <v>0</v>
      </c>
      <c r="T134" s="108">
        <f t="shared" si="11"/>
        <v>0</v>
      </c>
      <c r="U134" s="108">
        <f t="shared" si="11"/>
        <v>0</v>
      </c>
      <c r="V134" s="109">
        <f t="shared" si="11"/>
        <v>20026056.41</v>
      </c>
    </row>
    <row r="135" spans="1:23" s="38" customFormat="1" ht="0.75" hidden="1" customHeight="1" x14ac:dyDescent="0.2">
      <c r="A135" s="39">
        <v>2</v>
      </c>
      <c r="B135" s="40">
        <v>6</v>
      </c>
      <c r="C135" s="40">
        <v>1</v>
      </c>
      <c r="D135" s="40">
        <v>1</v>
      </c>
      <c r="E135" s="41" t="s">
        <v>26</v>
      </c>
      <c r="F135" s="42" t="s">
        <v>157</v>
      </c>
      <c r="G135" s="43">
        <v>0</v>
      </c>
      <c r="H135" s="43">
        <v>0</v>
      </c>
      <c r="I135" s="44"/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/>
      <c r="T135" s="46"/>
      <c r="U135" s="44"/>
      <c r="V135" s="47">
        <f t="shared" si="7"/>
        <v>0</v>
      </c>
      <c r="W135" s="37"/>
    </row>
    <row r="136" spans="1:23" s="38" customFormat="1" ht="22.5" customHeight="1" x14ac:dyDescent="0.2">
      <c r="A136" s="39">
        <v>2</v>
      </c>
      <c r="B136" s="40">
        <v>6</v>
      </c>
      <c r="C136" s="40">
        <v>1</v>
      </c>
      <c r="D136" s="40">
        <v>2</v>
      </c>
      <c r="E136" s="41" t="s">
        <v>26</v>
      </c>
      <c r="F136" s="42" t="s">
        <v>158</v>
      </c>
      <c r="G136" s="43">
        <v>3000000</v>
      </c>
      <c r="H136" s="43">
        <v>0</v>
      </c>
      <c r="I136" s="33">
        <f t="shared" ref="I136:I151" si="12">+G136+H136</f>
        <v>3000000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/>
      <c r="P136" s="44"/>
      <c r="Q136" s="44"/>
      <c r="R136" s="44"/>
      <c r="S136" s="44"/>
      <c r="T136" s="46"/>
      <c r="U136" s="44"/>
      <c r="V136" s="47">
        <f t="shared" si="7"/>
        <v>0</v>
      </c>
    </row>
    <row r="137" spans="1:23" s="38" customFormat="1" ht="22.5" customHeight="1" x14ac:dyDescent="0.2">
      <c r="A137" s="39">
        <v>2</v>
      </c>
      <c r="B137" s="40">
        <v>6</v>
      </c>
      <c r="C137" s="40">
        <v>1</v>
      </c>
      <c r="D137" s="40">
        <v>3</v>
      </c>
      <c r="E137" s="41" t="s">
        <v>26</v>
      </c>
      <c r="F137" s="42" t="s">
        <v>159</v>
      </c>
      <c r="G137" s="43">
        <v>3000000</v>
      </c>
      <c r="H137" s="43">
        <v>0</v>
      </c>
      <c r="I137" s="33">
        <f t="shared" si="12"/>
        <v>3000000</v>
      </c>
      <c r="J137" s="44">
        <v>0</v>
      </c>
      <c r="K137" s="44">
        <v>244380.01</v>
      </c>
      <c r="L137" s="44">
        <v>0</v>
      </c>
      <c r="M137" s="44">
        <v>802400</v>
      </c>
      <c r="N137" s="44">
        <v>0</v>
      </c>
      <c r="O137" s="44"/>
      <c r="P137" s="44"/>
      <c r="Q137" s="44"/>
      <c r="R137" s="44"/>
      <c r="S137" s="44"/>
      <c r="T137" s="46"/>
      <c r="U137" s="44"/>
      <c r="V137" s="47">
        <f t="shared" si="7"/>
        <v>1046780.01</v>
      </c>
      <c r="W137" s="37"/>
    </row>
    <row r="138" spans="1:23" s="38" customFormat="1" ht="22.5" customHeight="1" x14ac:dyDescent="0.2">
      <c r="A138" s="39">
        <v>2</v>
      </c>
      <c r="B138" s="40">
        <v>6</v>
      </c>
      <c r="C138" s="40">
        <v>1</v>
      </c>
      <c r="D138" s="40">
        <v>4</v>
      </c>
      <c r="E138" s="41" t="s">
        <v>26</v>
      </c>
      <c r="F138" s="42" t="s">
        <v>160</v>
      </c>
      <c r="G138" s="43">
        <v>100000</v>
      </c>
      <c r="H138" s="43">
        <v>0</v>
      </c>
      <c r="I138" s="33">
        <f t="shared" si="12"/>
        <v>100000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/>
      <c r="P138" s="44"/>
      <c r="Q138" s="44"/>
      <c r="R138" s="44"/>
      <c r="S138" s="44"/>
      <c r="T138" s="46"/>
      <c r="U138" s="44"/>
      <c r="V138" s="47">
        <f t="shared" si="7"/>
        <v>0</v>
      </c>
      <c r="W138" s="37"/>
    </row>
    <row r="139" spans="1:23" s="38" customFormat="1" ht="22.5" hidden="1" customHeight="1" x14ac:dyDescent="0.2">
      <c r="A139" s="39">
        <v>2</v>
      </c>
      <c r="B139" s="40">
        <v>6</v>
      </c>
      <c r="C139" s="40">
        <v>1</v>
      </c>
      <c r="D139" s="40">
        <v>9</v>
      </c>
      <c r="E139" s="41" t="s">
        <v>26</v>
      </c>
      <c r="F139" s="42" t="s">
        <v>161</v>
      </c>
      <c r="G139" s="43"/>
      <c r="H139" s="43"/>
      <c r="I139" s="33">
        <f t="shared" si="12"/>
        <v>0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6"/>
      <c r="U139" s="44"/>
      <c r="V139" s="47">
        <f t="shared" si="7"/>
        <v>0</v>
      </c>
    </row>
    <row r="140" spans="1:23" s="38" customFormat="1" ht="22.5" hidden="1" customHeight="1" x14ac:dyDescent="0.2">
      <c r="A140" s="39">
        <v>2</v>
      </c>
      <c r="B140" s="40">
        <v>6</v>
      </c>
      <c r="C140" s="40">
        <v>2</v>
      </c>
      <c r="D140" s="40">
        <v>1</v>
      </c>
      <c r="E140" s="41" t="s">
        <v>26</v>
      </c>
      <c r="F140" s="42" t="s">
        <v>162</v>
      </c>
      <c r="G140" s="43"/>
      <c r="H140" s="43"/>
      <c r="I140" s="33">
        <f t="shared" si="12"/>
        <v>0</v>
      </c>
      <c r="J140" s="44"/>
      <c r="K140" s="44"/>
      <c r="L140" s="44"/>
      <c r="M140" s="44"/>
      <c r="N140" s="44"/>
      <c r="O140" s="43"/>
      <c r="P140" s="44"/>
      <c r="Q140" s="44"/>
      <c r="R140" s="44"/>
      <c r="S140" s="44"/>
      <c r="T140" s="46"/>
      <c r="U140" s="44"/>
      <c r="V140" s="47">
        <f t="shared" si="7"/>
        <v>0</v>
      </c>
    </row>
    <row r="141" spans="1:23" s="38" customFormat="1" ht="22.5" hidden="1" customHeight="1" x14ac:dyDescent="0.2">
      <c r="A141" s="39">
        <v>2</v>
      </c>
      <c r="B141" s="40">
        <v>6</v>
      </c>
      <c r="C141" s="40">
        <v>3</v>
      </c>
      <c r="D141" s="40">
        <v>1</v>
      </c>
      <c r="E141" s="41" t="s">
        <v>26</v>
      </c>
      <c r="F141" s="42" t="s">
        <v>163</v>
      </c>
      <c r="G141" s="43"/>
      <c r="H141" s="43"/>
      <c r="I141" s="33">
        <f t="shared" si="12"/>
        <v>0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6"/>
      <c r="U141" s="44"/>
      <c r="V141" s="47">
        <f t="shared" si="7"/>
        <v>0</v>
      </c>
    </row>
    <row r="142" spans="1:23" s="38" customFormat="1" ht="22.5" customHeight="1" x14ac:dyDescent="0.2">
      <c r="A142" s="39">
        <v>2</v>
      </c>
      <c r="B142" s="40">
        <v>6</v>
      </c>
      <c r="C142" s="40">
        <v>4</v>
      </c>
      <c r="D142" s="40">
        <v>1</v>
      </c>
      <c r="E142" s="41" t="s">
        <v>26</v>
      </c>
      <c r="F142" s="42" t="s">
        <v>164</v>
      </c>
      <c r="G142" s="43">
        <v>20000000</v>
      </c>
      <c r="H142" s="43">
        <v>0</v>
      </c>
      <c r="I142" s="33">
        <f t="shared" si="12"/>
        <v>20000000</v>
      </c>
      <c r="J142" s="43">
        <v>0</v>
      </c>
      <c r="K142" s="43">
        <v>0</v>
      </c>
      <c r="L142" s="43">
        <f>1489050+10091550</f>
        <v>11580600</v>
      </c>
      <c r="M142" s="43">
        <v>1455176</v>
      </c>
      <c r="N142" s="44">
        <f>5820704</f>
        <v>5820704</v>
      </c>
      <c r="O142" s="43"/>
      <c r="P142" s="44"/>
      <c r="Q142" s="44"/>
      <c r="R142" s="44"/>
      <c r="S142" s="44"/>
      <c r="T142" s="46"/>
      <c r="U142" s="44"/>
      <c r="V142" s="47">
        <f t="shared" si="7"/>
        <v>18856480</v>
      </c>
      <c r="W142" s="37"/>
    </row>
    <row r="143" spans="1:23" s="38" customFormat="1" ht="22.5" hidden="1" customHeight="1" x14ac:dyDescent="0.2">
      <c r="A143" s="39">
        <v>2</v>
      </c>
      <c r="B143" s="40">
        <v>6</v>
      </c>
      <c r="C143" s="40">
        <v>4</v>
      </c>
      <c r="D143" s="40">
        <v>6</v>
      </c>
      <c r="E143" s="41" t="s">
        <v>26</v>
      </c>
      <c r="F143" s="42" t="s">
        <v>165</v>
      </c>
      <c r="G143" s="43"/>
      <c r="H143" s="43"/>
      <c r="I143" s="33">
        <f t="shared" si="12"/>
        <v>0</v>
      </c>
      <c r="J143" s="43"/>
      <c r="K143" s="43"/>
      <c r="L143" s="43"/>
      <c r="M143" s="43"/>
      <c r="N143" s="43"/>
      <c r="O143" s="44"/>
      <c r="P143" s="44"/>
      <c r="Q143" s="44"/>
      <c r="R143" s="44"/>
      <c r="S143" s="44"/>
      <c r="T143" s="46"/>
      <c r="U143" s="44"/>
      <c r="V143" s="47">
        <f t="shared" si="7"/>
        <v>0</v>
      </c>
    </row>
    <row r="144" spans="1:23" s="38" customFormat="1" ht="22.5" customHeight="1" x14ac:dyDescent="0.2">
      <c r="A144" s="39">
        <v>2</v>
      </c>
      <c r="B144" s="40">
        <v>6</v>
      </c>
      <c r="C144" s="40">
        <v>4</v>
      </c>
      <c r="D144" s="40">
        <v>7</v>
      </c>
      <c r="E144" s="41" t="s">
        <v>26</v>
      </c>
      <c r="F144" s="42" t="s">
        <v>166</v>
      </c>
      <c r="G144" s="43">
        <v>6000000</v>
      </c>
      <c r="H144" s="43">
        <v>0</v>
      </c>
      <c r="I144" s="33">
        <f t="shared" si="12"/>
        <v>6000000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4"/>
      <c r="P144" s="44"/>
      <c r="Q144" s="44"/>
      <c r="R144" s="44"/>
      <c r="S144" s="44"/>
      <c r="T144" s="46"/>
      <c r="U144" s="44"/>
      <c r="V144" s="47">
        <f t="shared" si="7"/>
        <v>0</v>
      </c>
    </row>
    <row r="145" spans="1:25" s="38" customFormat="1" ht="22.5" hidden="1" customHeight="1" x14ac:dyDescent="0.2">
      <c r="A145" s="39">
        <v>2</v>
      </c>
      <c r="B145" s="40">
        <v>6</v>
      </c>
      <c r="C145" s="40">
        <v>4</v>
      </c>
      <c r="D145" s="40">
        <v>8</v>
      </c>
      <c r="E145" s="41" t="s">
        <v>26</v>
      </c>
      <c r="F145" s="42" t="s">
        <v>167</v>
      </c>
      <c r="G145" s="43"/>
      <c r="H145" s="43"/>
      <c r="I145" s="33">
        <f t="shared" si="12"/>
        <v>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6"/>
      <c r="U145" s="44"/>
      <c r="V145" s="47">
        <f t="shared" si="7"/>
        <v>0</v>
      </c>
    </row>
    <row r="146" spans="1:25" s="38" customFormat="1" ht="22.5" customHeight="1" x14ac:dyDescent="0.2">
      <c r="A146" s="39">
        <v>2</v>
      </c>
      <c r="B146" s="40">
        <v>6</v>
      </c>
      <c r="C146" s="40">
        <v>5</v>
      </c>
      <c r="D146" s="40">
        <v>2</v>
      </c>
      <c r="E146" s="41" t="s">
        <v>26</v>
      </c>
      <c r="F146" s="42" t="s">
        <v>168</v>
      </c>
      <c r="G146" s="43">
        <v>200000</v>
      </c>
      <c r="H146" s="43">
        <v>0</v>
      </c>
      <c r="I146" s="33">
        <f t="shared" si="12"/>
        <v>200000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/>
      <c r="P146" s="44"/>
      <c r="Q146" s="44"/>
      <c r="R146" s="44"/>
      <c r="S146" s="44"/>
      <c r="T146" s="46"/>
      <c r="U146" s="44"/>
      <c r="V146" s="47">
        <f t="shared" si="7"/>
        <v>0</v>
      </c>
    </row>
    <row r="147" spans="1:25" s="38" customFormat="1" ht="22.5" customHeight="1" x14ac:dyDescent="0.2">
      <c r="A147" s="39">
        <v>2</v>
      </c>
      <c r="B147" s="40">
        <v>6</v>
      </c>
      <c r="C147" s="40">
        <v>5</v>
      </c>
      <c r="D147" s="40">
        <v>5</v>
      </c>
      <c r="E147" s="41" t="s">
        <v>26</v>
      </c>
      <c r="F147" s="90" t="s">
        <v>169</v>
      </c>
      <c r="G147" s="43">
        <v>5000000</v>
      </c>
      <c r="H147" s="43">
        <v>0</v>
      </c>
      <c r="I147" s="33">
        <f t="shared" si="12"/>
        <v>5000000</v>
      </c>
      <c r="J147" s="44">
        <v>0</v>
      </c>
      <c r="K147" s="44">
        <v>0</v>
      </c>
      <c r="L147" s="44">
        <v>35379.43</v>
      </c>
      <c r="M147" s="44">
        <v>0</v>
      </c>
      <c r="N147" s="44">
        <v>0</v>
      </c>
      <c r="O147" s="44"/>
      <c r="P147" s="44"/>
      <c r="Q147" s="44"/>
      <c r="R147" s="44"/>
      <c r="S147" s="44"/>
      <c r="T147" s="46"/>
      <c r="U147" s="44"/>
      <c r="V147" s="47">
        <f t="shared" si="7"/>
        <v>35379.43</v>
      </c>
    </row>
    <row r="148" spans="1:25" s="38" customFormat="1" ht="22.5" customHeight="1" x14ac:dyDescent="0.2">
      <c r="A148" s="39">
        <v>2</v>
      </c>
      <c r="B148" s="40">
        <v>6</v>
      </c>
      <c r="C148" s="40">
        <v>5</v>
      </c>
      <c r="D148" s="40">
        <v>7</v>
      </c>
      <c r="E148" s="41" t="s">
        <v>26</v>
      </c>
      <c r="F148" s="42" t="s">
        <v>170</v>
      </c>
      <c r="G148" s="43">
        <v>1500000</v>
      </c>
      <c r="H148" s="43">
        <v>0</v>
      </c>
      <c r="I148" s="33">
        <f t="shared" si="12"/>
        <v>1500000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/>
      <c r="P148" s="44"/>
      <c r="Q148" s="44"/>
      <c r="R148" s="44"/>
      <c r="S148" s="44"/>
      <c r="T148" s="46"/>
      <c r="U148" s="44"/>
      <c r="V148" s="47">
        <f t="shared" si="7"/>
        <v>0</v>
      </c>
    </row>
    <row r="149" spans="1:25" s="38" customFormat="1" ht="22.5" customHeight="1" x14ac:dyDescent="0.2">
      <c r="A149" s="39">
        <v>2</v>
      </c>
      <c r="B149" s="40">
        <v>6</v>
      </c>
      <c r="C149" s="40">
        <v>5</v>
      </c>
      <c r="D149" s="40">
        <v>8</v>
      </c>
      <c r="E149" s="41" t="s">
        <v>26</v>
      </c>
      <c r="F149" s="42" t="s">
        <v>171</v>
      </c>
      <c r="G149" s="43">
        <v>1500000</v>
      </c>
      <c r="H149" s="43">
        <v>0</v>
      </c>
      <c r="I149" s="33">
        <f t="shared" si="12"/>
        <v>1500000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3"/>
      <c r="P149" s="44"/>
      <c r="Q149" s="44"/>
      <c r="R149" s="44"/>
      <c r="S149" s="44"/>
      <c r="T149" s="46"/>
      <c r="U149" s="44"/>
      <c r="V149" s="47">
        <f t="shared" si="7"/>
        <v>0</v>
      </c>
      <c r="W149" s="37"/>
    </row>
    <row r="150" spans="1:25" s="38" customFormat="1" ht="22.5" customHeight="1" x14ac:dyDescent="0.2">
      <c r="A150" s="39">
        <v>2</v>
      </c>
      <c r="B150" s="40">
        <v>6</v>
      </c>
      <c r="C150" s="40">
        <v>6</v>
      </c>
      <c r="D150" s="40">
        <v>2</v>
      </c>
      <c r="E150" s="41" t="s">
        <v>26</v>
      </c>
      <c r="F150" s="42" t="s">
        <v>172</v>
      </c>
      <c r="G150" s="43">
        <v>100000</v>
      </c>
      <c r="H150" s="43">
        <v>0</v>
      </c>
      <c r="I150" s="33">
        <f t="shared" si="12"/>
        <v>100000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3"/>
      <c r="P150" s="44"/>
      <c r="Q150" s="44"/>
      <c r="R150" s="44"/>
      <c r="S150" s="44"/>
      <c r="T150" s="46"/>
      <c r="U150" s="44"/>
      <c r="V150" s="47">
        <f t="shared" si="7"/>
        <v>0</v>
      </c>
      <c r="W150" s="37"/>
    </row>
    <row r="151" spans="1:25" s="38" customFormat="1" ht="20.25" customHeight="1" x14ac:dyDescent="0.2">
      <c r="A151" s="39">
        <v>2</v>
      </c>
      <c r="B151" s="40">
        <v>6</v>
      </c>
      <c r="C151" s="40">
        <v>8</v>
      </c>
      <c r="D151" s="40">
        <v>3</v>
      </c>
      <c r="E151" s="41" t="s">
        <v>26</v>
      </c>
      <c r="F151" s="42" t="s">
        <v>173</v>
      </c>
      <c r="G151" s="43">
        <v>2000000</v>
      </c>
      <c r="H151" s="43">
        <v>0</v>
      </c>
      <c r="I151" s="33">
        <f t="shared" si="12"/>
        <v>2000000</v>
      </c>
      <c r="J151" s="44">
        <v>13666.97</v>
      </c>
      <c r="K151" s="44">
        <v>0</v>
      </c>
      <c r="L151" s="44">
        <v>0</v>
      </c>
      <c r="M151" s="44">
        <v>73750</v>
      </c>
      <c r="N151" s="44">
        <v>0</v>
      </c>
      <c r="O151" s="43"/>
      <c r="P151" s="44"/>
      <c r="Q151" s="44"/>
      <c r="R151" s="44"/>
      <c r="S151" s="44"/>
      <c r="T151" s="46"/>
      <c r="U151" s="44"/>
      <c r="V151" s="47">
        <f t="shared" si="7"/>
        <v>87416.97</v>
      </c>
      <c r="W151" s="37"/>
    </row>
    <row r="152" spans="1:25" s="38" customFormat="1" ht="20.25" hidden="1" customHeight="1" x14ac:dyDescent="0.2">
      <c r="A152" s="39">
        <v>2</v>
      </c>
      <c r="B152" s="40">
        <v>6</v>
      </c>
      <c r="C152" s="40">
        <v>8</v>
      </c>
      <c r="D152" s="40">
        <v>6</v>
      </c>
      <c r="E152" s="41" t="s">
        <v>26</v>
      </c>
      <c r="F152" s="42" t="s">
        <v>174</v>
      </c>
      <c r="G152" s="43"/>
      <c r="H152" s="43"/>
      <c r="I152" s="44"/>
      <c r="J152" s="44"/>
      <c r="K152" s="44"/>
      <c r="L152" s="44"/>
      <c r="M152" s="44"/>
      <c r="N152" s="44"/>
      <c r="O152" s="43"/>
      <c r="P152" s="44"/>
      <c r="Q152" s="44"/>
      <c r="R152" s="44"/>
      <c r="S152" s="44"/>
      <c r="T152" s="46"/>
      <c r="U152" s="44"/>
      <c r="V152" s="47">
        <f t="shared" si="7"/>
        <v>0</v>
      </c>
      <c r="W152" s="37"/>
    </row>
    <row r="153" spans="1:25" s="38" customFormat="1" ht="20.25" hidden="1" customHeight="1" x14ac:dyDescent="0.2">
      <c r="A153" s="39">
        <v>2</v>
      </c>
      <c r="B153" s="40">
        <v>6</v>
      </c>
      <c r="C153" s="40">
        <v>10</v>
      </c>
      <c r="D153" s="40">
        <v>2</v>
      </c>
      <c r="E153" s="41" t="s">
        <v>26</v>
      </c>
      <c r="F153" s="78" t="s">
        <v>175</v>
      </c>
      <c r="G153" s="43"/>
      <c r="H153" s="43"/>
      <c r="I153" s="50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6"/>
      <c r="U153" s="44"/>
      <c r="V153" s="47">
        <f t="shared" si="7"/>
        <v>0</v>
      </c>
      <c r="W153" s="37"/>
    </row>
    <row r="154" spans="1:25" s="38" customFormat="1" ht="10.5" customHeight="1" x14ac:dyDescent="0.2">
      <c r="A154" s="39"/>
      <c r="B154" s="40"/>
      <c r="C154" s="40"/>
      <c r="D154" s="40"/>
      <c r="E154" s="41"/>
      <c r="F154" s="42"/>
      <c r="G154" s="43"/>
      <c r="H154" s="43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6"/>
      <c r="U154" s="44"/>
      <c r="V154" s="47"/>
      <c r="W154" s="37"/>
      <c r="Y154" s="38" t="s">
        <v>176</v>
      </c>
    </row>
    <row r="155" spans="1:25" s="38" customFormat="1" ht="17.25" customHeight="1" x14ac:dyDescent="0.2">
      <c r="A155" s="101"/>
      <c r="B155" s="102"/>
      <c r="C155" s="102"/>
      <c r="D155" s="102"/>
      <c r="E155" s="103"/>
      <c r="F155" s="104" t="s">
        <v>177</v>
      </c>
      <c r="G155" s="105">
        <f>SUM(G156:G158)</f>
        <v>26000000</v>
      </c>
      <c r="H155" s="105">
        <f>SUM(H156:H159)</f>
        <v>1500000000</v>
      </c>
      <c r="I155" s="105">
        <f>SUM(I156:I158)</f>
        <v>26000000</v>
      </c>
      <c r="J155" s="105">
        <f>SUM(J156:J158)</f>
        <v>0</v>
      </c>
      <c r="K155" s="105">
        <f t="shared" ref="K155:Q155" si="13">SUM(K156:K158)</f>
        <v>475729.91</v>
      </c>
      <c r="L155" s="105">
        <f t="shared" si="13"/>
        <v>11730016.949999999</v>
      </c>
      <c r="M155" s="105">
        <f t="shared" si="13"/>
        <v>0</v>
      </c>
      <c r="N155" s="105">
        <f t="shared" si="13"/>
        <v>0</v>
      </c>
      <c r="O155" s="105">
        <f t="shared" si="13"/>
        <v>0</v>
      </c>
      <c r="P155" s="105">
        <f t="shared" si="13"/>
        <v>0</v>
      </c>
      <c r="Q155" s="105">
        <f t="shared" si="13"/>
        <v>0</v>
      </c>
      <c r="R155" s="105">
        <f>SUM(R158)</f>
        <v>0</v>
      </c>
      <c r="S155" s="105">
        <f>SUM(S158)</f>
        <v>0</v>
      </c>
      <c r="T155" s="106">
        <f>SUM(T158)</f>
        <v>0</v>
      </c>
      <c r="U155" s="105">
        <f>SUM(U158)</f>
        <v>0</v>
      </c>
      <c r="V155" s="107">
        <f>SUM(J155:U155)</f>
        <v>12205746.859999999</v>
      </c>
    </row>
    <row r="156" spans="1:25" ht="30.75" customHeight="1" x14ac:dyDescent="0.25">
      <c r="A156" s="39">
        <v>2</v>
      </c>
      <c r="B156" s="40">
        <v>7</v>
      </c>
      <c r="C156" s="40">
        <v>1</v>
      </c>
      <c r="D156" s="40">
        <v>2</v>
      </c>
      <c r="E156" s="41" t="s">
        <v>26</v>
      </c>
      <c r="F156" s="42" t="s">
        <v>178</v>
      </c>
      <c r="G156" s="43">
        <v>21000000</v>
      </c>
      <c r="H156" s="43">
        <v>0</v>
      </c>
      <c r="I156" s="33">
        <f>+G156+H156</f>
        <v>21000000</v>
      </c>
      <c r="J156" s="110">
        <v>0</v>
      </c>
      <c r="K156" s="111">
        <v>475729.91</v>
      </c>
      <c r="L156" s="111">
        <v>11730016.949999999</v>
      </c>
      <c r="M156" s="111">
        <v>0</v>
      </c>
      <c r="N156" s="44">
        <v>0</v>
      </c>
      <c r="O156" s="111"/>
      <c r="P156" s="44"/>
      <c r="Q156" s="44"/>
      <c r="R156" s="111"/>
      <c r="S156" s="111"/>
      <c r="T156" s="112"/>
      <c r="U156" s="111"/>
      <c r="V156" s="47">
        <f>SUM(J156:U156)</f>
        <v>12205746.859999999</v>
      </c>
    </row>
    <row r="157" spans="1:25" ht="24" customHeight="1" x14ac:dyDescent="0.25">
      <c r="A157" s="39">
        <v>2</v>
      </c>
      <c r="B157" s="40">
        <v>7</v>
      </c>
      <c r="C157" s="40">
        <v>1</v>
      </c>
      <c r="D157" s="40">
        <v>3</v>
      </c>
      <c r="E157" s="41" t="s">
        <v>26</v>
      </c>
      <c r="F157" s="78" t="s">
        <v>179</v>
      </c>
      <c r="G157" s="43">
        <v>5000000</v>
      </c>
      <c r="H157" s="43">
        <v>0</v>
      </c>
      <c r="I157" s="33">
        <f>+G157+H157</f>
        <v>5000000</v>
      </c>
      <c r="J157" s="110">
        <v>0</v>
      </c>
      <c r="K157" s="111">
        <v>0</v>
      </c>
      <c r="L157" s="111">
        <v>0</v>
      </c>
      <c r="M157" s="111">
        <v>0</v>
      </c>
      <c r="N157" s="44">
        <v>0</v>
      </c>
      <c r="O157" s="111"/>
      <c r="P157" s="111">
        <v>0</v>
      </c>
      <c r="Q157" s="111">
        <v>0</v>
      </c>
      <c r="R157" s="111">
        <v>0</v>
      </c>
      <c r="S157" s="111">
        <v>0</v>
      </c>
      <c r="T157" s="112">
        <v>0</v>
      </c>
      <c r="U157" s="111">
        <v>0</v>
      </c>
      <c r="V157" s="47">
        <f>SUM(J157:U157)</f>
        <v>0</v>
      </c>
    </row>
    <row r="158" spans="1:25" s="38" customFormat="1" ht="24" hidden="1" customHeight="1" x14ac:dyDescent="0.2">
      <c r="A158" s="39">
        <v>2</v>
      </c>
      <c r="B158" s="40">
        <v>7</v>
      </c>
      <c r="C158" s="40">
        <v>2</v>
      </c>
      <c r="D158" s="40">
        <v>1</v>
      </c>
      <c r="E158" s="41" t="s">
        <v>26</v>
      </c>
      <c r="F158" s="42" t="s">
        <v>180</v>
      </c>
      <c r="G158" s="43">
        <v>0</v>
      </c>
      <c r="H158" s="43">
        <v>0</v>
      </c>
      <c r="I158" s="33">
        <f>+G158+H158</f>
        <v>0</v>
      </c>
      <c r="J158" s="44">
        <v>0</v>
      </c>
      <c r="K158" s="44">
        <v>0</v>
      </c>
      <c r="L158" s="44">
        <v>0</v>
      </c>
      <c r="M158" s="44">
        <v>0</v>
      </c>
      <c r="N158" s="44"/>
      <c r="O158" s="44"/>
      <c r="P158" s="44">
        <v>0</v>
      </c>
      <c r="Q158" s="44">
        <v>0</v>
      </c>
      <c r="R158" s="44">
        <v>0</v>
      </c>
      <c r="S158" s="44">
        <v>0</v>
      </c>
      <c r="T158" s="46">
        <v>0</v>
      </c>
      <c r="U158" s="44">
        <v>0</v>
      </c>
      <c r="V158" s="47">
        <f>SUM(J158:U158)</f>
        <v>0</v>
      </c>
      <c r="W158" s="37"/>
    </row>
    <row r="159" spans="1:25" s="38" customFormat="1" ht="24" customHeight="1" x14ac:dyDescent="0.2">
      <c r="A159" s="39">
        <v>2</v>
      </c>
      <c r="B159" s="40">
        <v>7</v>
      </c>
      <c r="C159" s="40">
        <v>2</v>
      </c>
      <c r="D159" s="40">
        <v>4</v>
      </c>
      <c r="E159" s="41" t="s">
        <v>26</v>
      </c>
      <c r="F159" s="113" t="s">
        <v>181</v>
      </c>
      <c r="G159" s="43">
        <v>0</v>
      </c>
      <c r="H159" s="43">
        <v>1500000000</v>
      </c>
      <c r="I159" s="33">
        <f>+G159+H159</f>
        <v>1500000000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/>
      <c r="P159" s="44"/>
      <c r="Q159" s="44"/>
      <c r="R159" s="44"/>
      <c r="S159" s="44"/>
      <c r="T159" s="46"/>
      <c r="U159" s="44"/>
      <c r="V159" s="47">
        <f>SUM(J159:U159)</f>
        <v>0</v>
      </c>
    </row>
    <row r="160" spans="1:25" s="38" customFormat="1" ht="24" hidden="1" customHeight="1" x14ac:dyDescent="0.2">
      <c r="A160" s="101"/>
      <c r="B160" s="102"/>
      <c r="C160" s="102"/>
      <c r="D160" s="102"/>
      <c r="E160" s="103"/>
      <c r="F160" s="104" t="s">
        <v>182</v>
      </c>
      <c r="G160" s="114">
        <f t="shared" ref="G160:U160" si="14">SUM(G161:G162)</f>
        <v>0</v>
      </c>
      <c r="H160" s="114">
        <f t="shared" si="14"/>
        <v>0</v>
      </c>
      <c r="I160" s="108"/>
      <c r="J160" s="108">
        <f t="shared" si="14"/>
        <v>0</v>
      </c>
      <c r="K160" s="108">
        <f t="shared" si="14"/>
        <v>0</v>
      </c>
      <c r="L160" s="108">
        <f t="shared" si="14"/>
        <v>0</v>
      </c>
      <c r="M160" s="108">
        <f t="shared" si="14"/>
        <v>0</v>
      </c>
      <c r="N160" s="108">
        <f t="shared" si="14"/>
        <v>0</v>
      </c>
      <c r="O160" s="108">
        <f t="shared" si="14"/>
        <v>0</v>
      </c>
      <c r="P160" s="108">
        <f t="shared" si="14"/>
        <v>0</v>
      </c>
      <c r="Q160" s="108">
        <f t="shared" si="14"/>
        <v>0</v>
      </c>
      <c r="R160" s="108">
        <f t="shared" si="14"/>
        <v>0</v>
      </c>
      <c r="S160" s="108">
        <f t="shared" si="14"/>
        <v>0</v>
      </c>
      <c r="T160" s="115">
        <f t="shared" si="14"/>
        <v>0</v>
      </c>
      <c r="U160" s="108">
        <f t="shared" si="14"/>
        <v>0</v>
      </c>
      <c r="V160" s="107">
        <f t="shared" ref="V160:V171" si="15">SUM(J160:U160)</f>
        <v>0</v>
      </c>
    </row>
    <row r="161" spans="1:23" s="38" customFormat="1" ht="24" hidden="1" customHeight="1" x14ac:dyDescent="0.2">
      <c r="A161" s="39">
        <v>2</v>
      </c>
      <c r="B161" s="40">
        <v>9</v>
      </c>
      <c r="C161" s="40">
        <v>1</v>
      </c>
      <c r="D161" s="40">
        <v>1</v>
      </c>
      <c r="E161" s="41" t="s">
        <v>26</v>
      </c>
      <c r="F161" s="42" t="s">
        <v>183</v>
      </c>
      <c r="G161" s="43"/>
      <c r="H161" s="43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6"/>
      <c r="U161" s="44"/>
      <c r="V161" s="47">
        <f t="shared" si="15"/>
        <v>0</v>
      </c>
      <c r="W161" s="37"/>
    </row>
    <row r="162" spans="1:23" s="38" customFormat="1" ht="24" hidden="1" customHeight="1" x14ac:dyDescent="0.2">
      <c r="A162" s="39">
        <v>2</v>
      </c>
      <c r="B162" s="40">
        <v>9</v>
      </c>
      <c r="C162" s="40">
        <v>1</v>
      </c>
      <c r="D162" s="40">
        <v>2</v>
      </c>
      <c r="E162" s="41" t="s">
        <v>26</v>
      </c>
      <c r="F162" s="42" t="s">
        <v>184</v>
      </c>
      <c r="G162" s="43"/>
      <c r="H162" s="43"/>
      <c r="I162" s="44"/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/>
      <c r="T162" s="46"/>
      <c r="U162" s="44"/>
      <c r="V162" s="47">
        <f t="shared" si="15"/>
        <v>0</v>
      </c>
    </row>
    <row r="163" spans="1:23" s="38" customFormat="1" ht="24" hidden="1" customHeight="1" x14ac:dyDescent="0.2">
      <c r="A163" s="39"/>
      <c r="B163" s="40"/>
      <c r="C163" s="40"/>
      <c r="D163" s="40"/>
      <c r="E163" s="41"/>
      <c r="F163" s="42"/>
      <c r="G163" s="43"/>
      <c r="H163" s="43"/>
      <c r="I163" s="44"/>
      <c r="J163" s="42"/>
      <c r="K163" s="44"/>
      <c r="L163" s="44"/>
      <c r="M163" s="44"/>
      <c r="N163" s="44"/>
      <c r="O163" s="44"/>
      <c r="P163" s="44"/>
      <c r="Q163" s="44"/>
      <c r="R163" s="44"/>
      <c r="S163" s="44"/>
      <c r="T163" s="46"/>
      <c r="U163" s="44"/>
      <c r="V163" s="47"/>
    </row>
    <row r="164" spans="1:23" s="38" customFormat="1" ht="24" hidden="1" customHeight="1" x14ac:dyDescent="0.2">
      <c r="A164" s="101"/>
      <c r="B164" s="102"/>
      <c r="C164" s="102"/>
      <c r="D164" s="102"/>
      <c r="E164" s="103"/>
      <c r="F164" s="104" t="s">
        <v>185</v>
      </c>
      <c r="G164" s="116">
        <f>SUM(G165)</f>
        <v>0</v>
      </c>
      <c r="H164" s="116">
        <f>SUM(H165)</f>
        <v>0</v>
      </c>
      <c r="I164" s="105"/>
      <c r="J164" s="105">
        <f>SUM(J165)</f>
        <v>0</v>
      </c>
      <c r="K164" s="105">
        <f t="shared" ref="K164:U164" si="16">SUM(K165)</f>
        <v>0</v>
      </c>
      <c r="L164" s="105">
        <f t="shared" si="16"/>
        <v>0</v>
      </c>
      <c r="M164" s="105">
        <f t="shared" si="16"/>
        <v>0</v>
      </c>
      <c r="N164" s="105">
        <f t="shared" si="16"/>
        <v>0</v>
      </c>
      <c r="O164" s="105">
        <f t="shared" si="16"/>
        <v>0</v>
      </c>
      <c r="P164" s="105">
        <f t="shared" si="16"/>
        <v>0</v>
      </c>
      <c r="Q164" s="105">
        <f t="shared" si="16"/>
        <v>0</v>
      </c>
      <c r="R164" s="105">
        <f t="shared" si="16"/>
        <v>0</v>
      </c>
      <c r="S164" s="105">
        <f t="shared" si="16"/>
        <v>0</v>
      </c>
      <c r="T164" s="106">
        <f t="shared" si="16"/>
        <v>0</v>
      </c>
      <c r="U164" s="105">
        <f t="shared" si="16"/>
        <v>0</v>
      </c>
      <c r="V164" s="107">
        <f t="shared" si="15"/>
        <v>0</v>
      </c>
    </row>
    <row r="165" spans="1:23" s="38" customFormat="1" ht="24" hidden="1" customHeight="1" x14ac:dyDescent="0.2">
      <c r="A165" s="39">
        <v>3</v>
      </c>
      <c r="B165" s="40">
        <v>1</v>
      </c>
      <c r="C165" s="40">
        <v>1</v>
      </c>
      <c r="D165" s="40">
        <v>1</v>
      </c>
      <c r="E165" s="41" t="s">
        <v>26</v>
      </c>
      <c r="F165" s="42" t="s">
        <v>185</v>
      </c>
      <c r="G165" s="43"/>
      <c r="H165" s="43"/>
      <c r="I165" s="43"/>
      <c r="J165" s="44">
        <v>0</v>
      </c>
      <c r="K165" s="44">
        <v>0</v>
      </c>
      <c r="L165" s="44"/>
      <c r="M165" s="44"/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/>
      <c r="T165" s="46"/>
      <c r="U165" s="44"/>
      <c r="V165" s="47">
        <f t="shared" si="15"/>
        <v>0</v>
      </c>
    </row>
    <row r="166" spans="1:23" s="38" customFormat="1" ht="24" hidden="1" customHeight="1" x14ac:dyDescent="0.2">
      <c r="A166" s="39"/>
      <c r="B166" s="40"/>
      <c r="C166" s="40"/>
      <c r="D166" s="40"/>
      <c r="E166" s="41"/>
      <c r="F166" s="42"/>
      <c r="G166" s="43"/>
      <c r="H166" s="43"/>
      <c r="I166" s="44"/>
      <c r="J166" s="42"/>
      <c r="K166" s="44"/>
      <c r="L166" s="44"/>
      <c r="M166" s="44"/>
      <c r="N166" s="44"/>
      <c r="O166" s="44"/>
      <c r="P166" s="44"/>
      <c r="Q166" s="44"/>
      <c r="R166" s="44"/>
      <c r="S166" s="44"/>
      <c r="T166" s="46"/>
      <c r="U166" s="44"/>
      <c r="V166" s="47">
        <f t="shared" si="15"/>
        <v>0</v>
      </c>
    </row>
    <row r="167" spans="1:23" s="38" customFormat="1" ht="24" hidden="1" customHeight="1" x14ac:dyDescent="0.2">
      <c r="A167" s="101"/>
      <c r="B167" s="102"/>
      <c r="C167" s="102"/>
      <c r="D167" s="102"/>
      <c r="E167" s="103"/>
      <c r="F167" s="104" t="s">
        <v>186</v>
      </c>
      <c r="G167" s="117"/>
      <c r="H167" s="117"/>
      <c r="I167" s="118"/>
      <c r="J167" s="105">
        <f t="shared" ref="J167:U167" si="17">SUM(J168:J168)</f>
        <v>0</v>
      </c>
      <c r="K167" s="105">
        <f t="shared" si="17"/>
        <v>0</v>
      </c>
      <c r="L167" s="105">
        <f t="shared" si="17"/>
        <v>0</v>
      </c>
      <c r="M167" s="105">
        <f t="shared" si="17"/>
        <v>0</v>
      </c>
      <c r="N167" s="105">
        <f t="shared" si="17"/>
        <v>0</v>
      </c>
      <c r="O167" s="105">
        <f t="shared" si="17"/>
        <v>0</v>
      </c>
      <c r="P167" s="105">
        <f t="shared" si="17"/>
        <v>0</v>
      </c>
      <c r="Q167" s="105">
        <f t="shared" si="17"/>
        <v>0</v>
      </c>
      <c r="R167" s="105">
        <f t="shared" si="17"/>
        <v>0</v>
      </c>
      <c r="S167" s="105">
        <f t="shared" si="17"/>
        <v>0</v>
      </c>
      <c r="T167" s="106">
        <f t="shared" si="17"/>
        <v>0</v>
      </c>
      <c r="U167" s="105">
        <f t="shared" si="17"/>
        <v>0</v>
      </c>
      <c r="V167" s="107">
        <f t="shared" si="15"/>
        <v>0</v>
      </c>
    </row>
    <row r="168" spans="1:23" s="38" customFormat="1" ht="24" hidden="1" customHeight="1" x14ac:dyDescent="0.2">
      <c r="A168" s="39">
        <v>4</v>
      </c>
      <c r="B168" s="40">
        <v>2</v>
      </c>
      <c r="C168" s="40">
        <v>1</v>
      </c>
      <c r="D168" s="40">
        <v>5</v>
      </c>
      <c r="E168" s="41" t="s">
        <v>26</v>
      </c>
      <c r="F168" s="119" t="s">
        <v>187</v>
      </c>
      <c r="G168" s="49"/>
      <c r="H168" s="49"/>
      <c r="I168" s="120"/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/>
      <c r="S168" s="44"/>
      <c r="T168" s="46"/>
      <c r="U168" s="44"/>
      <c r="V168" s="47">
        <f t="shared" si="15"/>
        <v>0</v>
      </c>
    </row>
    <row r="169" spans="1:23" s="38" customFormat="1" ht="24" hidden="1" customHeight="1" x14ac:dyDescent="0.2">
      <c r="A169" s="39"/>
      <c r="B169" s="40"/>
      <c r="C169" s="40"/>
      <c r="D169" s="40"/>
      <c r="E169" s="41"/>
      <c r="F169" s="42"/>
      <c r="G169" s="43"/>
      <c r="H169" s="43"/>
      <c r="I169" s="44"/>
      <c r="J169" s="42"/>
      <c r="K169" s="44"/>
      <c r="L169" s="44"/>
      <c r="M169" s="44"/>
      <c r="N169" s="44"/>
      <c r="O169" s="44"/>
      <c r="P169" s="44"/>
      <c r="Q169" s="44"/>
      <c r="R169" s="44"/>
      <c r="S169" s="44"/>
      <c r="T169" s="46"/>
      <c r="U169" s="44"/>
      <c r="V169" s="47"/>
    </row>
    <row r="170" spans="1:23" s="38" customFormat="1" ht="24.75" customHeight="1" x14ac:dyDescent="0.2">
      <c r="A170" s="101"/>
      <c r="B170" s="102"/>
      <c r="C170" s="102"/>
      <c r="D170" s="102"/>
      <c r="E170" s="103"/>
      <c r="F170" s="104" t="s">
        <v>188</v>
      </c>
      <c r="G170" s="105">
        <f>SUM(G171)</f>
        <v>20000000</v>
      </c>
      <c r="H170" s="105">
        <f>SUM(H171)</f>
        <v>0</v>
      </c>
      <c r="I170" s="105">
        <f>SUM(I171)</f>
        <v>20000000</v>
      </c>
      <c r="J170" s="105">
        <f>SUM(J171)</f>
        <v>0</v>
      </c>
      <c r="K170" s="105">
        <f t="shared" ref="K170:U170" si="18">SUM(K171)</f>
        <v>0</v>
      </c>
      <c r="L170" s="105">
        <f t="shared" si="18"/>
        <v>0</v>
      </c>
      <c r="M170" s="105">
        <f t="shared" si="18"/>
        <v>0</v>
      </c>
      <c r="N170" s="105">
        <f t="shared" si="18"/>
        <v>7560211.9699999997</v>
      </c>
      <c r="O170" s="105">
        <f t="shared" si="18"/>
        <v>0</v>
      </c>
      <c r="P170" s="105">
        <f t="shared" si="18"/>
        <v>0</v>
      </c>
      <c r="Q170" s="105">
        <f t="shared" si="18"/>
        <v>0</v>
      </c>
      <c r="R170" s="105">
        <f t="shared" si="18"/>
        <v>0</v>
      </c>
      <c r="S170" s="105">
        <f t="shared" si="18"/>
        <v>0</v>
      </c>
      <c r="T170" s="106">
        <f t="shared" si="18"/>
        <v>0</v>
      </c>
      <c r="U170" s="105">
        <f t="shared" si="18"/>
        <v>0</v>
      </c>
      <c r="V170" s="107">
        <f t="shared" si="15"/>
        <v>7560211.9699999997</v>
      </c>
    </row>
    <row r="171" spans="1:23" s="38" customFormat="1" ht="24.75" customHeight="1" x14ac:dyDescent="0.2">
      <c r="A171" s="121" t="s">
        <v>189</v>
      </c>
      <c r="B171" s="40">
        <v>2</v>
      </c>
      <c r="C171" s="40">
        <v>2</v>
      </c>
      <c r="D171" s="40">
        <v>1</v>
      </c>
      <c r="E171" s="41" t="s">
        <v>26</v>
      </c>
      <c r="F171" s="42" t="s">
        <v>190</v>
      </c>
      <c r="G171" s="43">
        <v>20000000</v>
      </c>
      <c r="H171" s="43">
        <v>0</v>
      </c>
      <c r="I171" s="33">
        <f>+G171+H171</f>
        <v>20000000</v>
      </c>
      <c r="J171" s="44">
        <v>0</v>
      </c>
      <c r="K171" s="44">
        <v>0</v>
      </c>
      <c r="L171" s="44">
        <v>0</v>
      </c>
      <c r="M171" s="44">
        <v>0</v>
      </c>
      <c r="N171" s="44">
        <v>7560211.9699999997</v>
      </c>
      <c r="O171" s="44"/>
      <c r="P171" s="44"/>
      <c r="Q171" s="44"/>
      <c r="R171" s="44"/>
      <c r="S171" s="44"/>
      <c r="T171" s="46"/>
      <c r="U171" s="44"/>
      <c r="V171" s="47">
        <f t="shared" si="15"/>
        <v>7560211.9699999997</v>
      </c>
      <c r="W171" s="89"/>
    </row>
    <row r="172" spans="1:23" s="38" customFormat="1" ht="11.25" customHeight="1" thickBot="1" x14ac:dyDescent="0.25">
      <c r="A172" s="53"/>
      <c r="B172" s="56"/>
      <c r="C172" s="56"/>
      <c r="D172" s="56"/>
      <c r="E172" s="56"/>
      <c r="F172" s="56"/>
      <c r="G172" s="57"/>
      <c r="H172" s="57"/>
      <c r="I172" s="58"/>
      <c r="J172" s="56"/>
      <c r="K172" s="58"/>
      <c r="L172" s="58"/>
      <c r="M172" s="58"/>
      <c r="N172" s="58"/>
      <c r="O172" s="58"/>
      <c r="P172" s="58"/>
      <c r="Q172" s="58"/>
      <c r="R172" s="58"/>
      <c r="S172" s="58"/>
      <c r="T172" s="60"/>
      <c r="U172" s="58"/>
      <c r="V172" s="61"/>
      <c r="W172" s="37"/>
    </row>
    <row r="173" spans="1:23" s="38" customFormat="1" ht="24.75" customHeight="1" thickBot="1" x14ac:dyDescent="0.25">
      <c r="A173" s="122" t="s">
        <v>191</v>
      </c>
      <c r="B173" s="123"/>
      <c r="C173" s="123"/>
      <c r="D173" s="123"/>
      <c r="E173" s="123"/>
      <c r="F173" s="123"/>
      <c r="G173" s="70">
        <f t="shared" ref="G173:V173" si="19">SUM(G170+G167+G164+G160+G155+G134+G130+G112+G77+G30+G7)</f>
        <v>1107517388</v>
      </c>
      <c r="H173" s="70">
        <f t="shared" si="19"/>
        <v>3717453383.21</v>
      </c>
      <c r="I173" s="70">
        <f t="shared" si="19"/>
        <v>3324970771.21</v>
      </c>
      <c r="J173" s="70">
        <f t="shared" si="19"/>
        <v>337329571.88999999</v>
      </c>
      <c r="K173" s="70">
        <f t="shared" si="19"/>
        <v>336402594.05000001</v>
      </c>
      <c r="L173" s="70">
        <f t="shared" si="19"/>
        <v>305162813.66000003</v>
      </c>
      <c r="M173" s="70">
        <f t="shared" si="19"/>
        <v>268627510.00999999</v>
      </c>
      <c r="N173" s="70">
        <f t="shared" si="19"/>
        <v>208660309.13</v>
      </c>
      <c r="O173" s="70">
        <f t="shared" si="19"/>
        <v>0</v>
      </c>
      <c r="P173" s="70">
        <f t="shared" si="19"/>
        <v>0</v>
      </c>
      <c r="Q173" s="70">
        <f t="shared" si="19"/>
        <v>0</v>
      </c>
      <c r="R173" s="70">
        <f t="shared" si="19"/>
        <v>0</v>
      </c>
      <c r="S173" s="70">
        <f t="shared" si="19"/>
        <v>0</v>
      </c>
      <c r="T173" s="70">
        <f t="shared" si="19"/>
        <v>0</v>
      </c>
      <c r="U173" s="70">
        <f t="shared" si="19"/>
        <v>0</v>
      </c>
      <c r="V173" s="73">
        <f t="shared" si="19"/>
        <v>1456182798.7400002</v>
      </c>
      <c r="W173" s="37"/>
    </row>
    <row r="174" spans="1:23" x14ac:dyDescent="0.25">
      <c r="A174" s="5"/>
      <c r="B174" s="124"/>
      <c r="C174" s="124"/>
      <c r="D174" s="124"/>
      <c r="E174" s="124"/>
      <c r="F174" s="124"/>
      <c r="G174" s="125"/>
      <c r="H174" s="125"/>
      <c r="I174" s="125"/>
      <c r="J174" s="126"/>
      <c r="K174" s="125"/>
      <c r="L174" s="125"/>
      <c r="M174" s="125"/>
      <c r="N174" s="127"/>
      <c r="O174" s="125"/>
      <c r="P174" s="125"/>
      <c r="Q174" s="125"/>
      <c r="R174" s="125"/>
      <c r="S174" s="125"/>
      <c r="T174" s="128"/>
      <c r="U174" s="125"/>
      <c r="V174" s="125"/>
    </row>
    <row r="175" spans="1:23" ht="15.75" customHeight="1" x14ac:dyDescent="0.25">
      <c r="A175" s="5"/>
      <c r="B175" s="124"/>
      <c r="C175" s="124"/>
      <c r="D175" s="124"/>
      <c r="E175" s="124"/>
      <c r="F175" s="5"/>
      <c r="G175" s="129"/>
      <c r="H175" s="130"/>
      <c r="I175" s="129"/>
      <c r="J175" s="124"/>
      <c r="K175" s="125"/>
      <c r="L175" s="125"/>
      <c r="M175" s="125"/>
      <c r="N175" s="127"/>
      <c r="O175" s="125"/>
      <c r="P175" s="125"/>
      <c r="Q175" s="125"/>
      <c r="R175" s="125"/>
      <c r="S175" s="125"/>
      <c r="T175" s="128"/>
      <c r="U175" s="125"/>
      <c r="V175" s="125"/>
    </row>
    <row r="176" spans="1:23" ht="23.25" customHeight="1" x14ac:dyDescent="0.25">
      <c r="A176" s="5"/>
      <c r="B176" s="124"/>
      <c r="C176" s="124"/>
      <c r="D176" s="124"/>
      <c r="E176" s="124"/>
      <c r="F176" s="5"/>
      <c r="G176" s="129"/>
      <c r="H176" s="129"/>
      <c r="I176" s="129"/>
      <c r="J176" s="124"/>
      <c r="K176" s="125"/>
      <c r="L176" s="125"/>
      <c r="M176" s="125"/>
      <c r="N176" s="127"/>
      <c r="O176" s="125"/>
      <c r="P176" s="125"/>
      <c r="Q176" s="125"/>
      <c r="R176" s="125"/>
      <c r="S176" s="125"/>
      <c r="T176" s="128"/>
      <c r="U176" s="125"/>
      <c r="V176" s="126"/>
    </row>
    <row r="177" spans="1:22" ht="19.5" customHeight="1" x14ac:dyDescent="0.25">
      <c r="A177" s="5"/>
      <c r="B177" s="124"/>
      <c r="C177" s="124"/>
      <c r="D177" s="124"/>
      <c r="E177" s="124"/>
      <c r="F177" s="5"/>
      <c r="G177" s="129"/>
      <c r="H177" s="129"/>
      <c r="I177" s="129"/>
      <c r="J177" s="124"/>
      <c r="K177" s="125"/>
      <c r="L177" s="125"/>
      <c r="M177" s="125"/>
      <c r="N177" s="127"/>
      <c r="O177" s="125"/>
      <c r="P177" s="125"/>
      <c r="Q177" s="125"/>
      <c r="R177" s="125"/>
      <c r="S177" s="125"/>
      <c r="T177" s="128"/>
      <c r="U177" s="125"/>
      <c r="V177" s="126"/>
    </row>
    <row r="178" spans="1:22" ht="28.5" customHeight="1" x14ac:dyDescent="0.25">
      <c r="A178" s="5"/>
      <c r="B178" s="124"/>
      <c r="C178" s="131"/>
      <c r="D178" s="131"/>
      <c r="E178" s="132" t="s">
        <v>192</v>
      </c>
      <c r="F178" s="132"/>
      <c r="G178" s="132"/>
      <c r="H178" s="125"/>
      <c r="I178" s="131"/>
      <c r="J178" s="131"/>
      <c r="K178" s="133" t="s">
        <v>193</v>
      </c>
      <c r="L178" s="133"/>
      <c r="M178" s="133"/>
      <c r="N178" s="133"/>
      <c r="O178" s="131"/>
      <c r="P178" s="131"/>
      <c r="Q178" s="131"/>
      <c r="R178" s="131"/>
      <c r="S178" s="131"/>
      <c r="T178" s="131"/>
      <c r="U178" s="131"/>
      <c r="V178" s="131"/>
    </row>
    <row r="179" spans="1:22" ht="18" customHeight="1" x14ac:dyDescent="0.3">
      <c r="A179" s="5"/>
      <c r="B179" s="124"/>
      <c r="C179" s="134"/>
      <c r="D179" s="134"/>
      <c r="E179" s="135" t="s">
        <v>194</v>
      </c>
      <c r="F179" s="135"/>
      <c r="G179" s="135"/>
      <c r="H179" s="125"/>
      <c r="I179" s="136"/>
      <c r="J179" s="136"/>
      <c r="K179" s="137" t="s">
        <v>195</v>
      </c>
      <c r="L179" s="137"/>
      <c r="M179" s="137"/>
      <c r="N179" s="137"/>
      <c r="O179" s="136"/>
      <c r="P179" s="136"/>
      <c r="Q179" s="136"/>
      <c r="R179" s="136"/>
      <c r="S179" s="136"/>
      <c r="T179" s="136"/>
      <c r="U179" s="136"/>
      <c r="V179" s="136"/>
    </row>
    <row r="180" spans="1:22" ht="18" customHeight="1" x14ac:dyDescent="0.25">
      <c r="A180" s="5"/>
      <c r="B180" s="136"/>
      <c r="C180" s="136"/>
      <c r="D180" s="136"/>
      <c r="E180" s="136"/>
      <c r="F180" s="138"/>
      <c r="G180" s="138"/>
      <c r="H180" s="138"/>
      <c r="I180" s="138"/>
      <c r="J180" s="138"/>
      <c r="K180" s="139"/>
      <c r="L180" s="139"/>
      <c r="M180" s="139"/>
      <c r="N180" s="139"/>
      <c r="O180" s="139"/>
      <c r="P180" s="136"/>
      <c r="Q180" s="136"/>
      <c r="R180" s="136"/>
      <c r="S180" s="136"/>
      <c r="T180" s="136"/>
      <c r="U180" s="136"/>
      <c r="V180" s="136"/>
    </row>
    <row r="181" spans="1:22" ht="18" customHeight="1" x14ac:dyDescent="0.25">
      <c r="A181" s="5"/>
      <c r="B181" s="136"/>
      <c r="C181" s="136"/>
      <c r="D181" s="136"/>
      <c r="E181" s="136"/>
      <c r="F181" s="138"/>
      <c r="G181" s="138"/>
      <c r="H181" s="138"/>
      <c r="I181" s="138"/>
      <c r="J181" s="138"/>
      <c r="K181" s="139"/>
      <c r="L181" s="139"/>
      <c r="M181" s="139"/>
      <c r="N181" s="139"/>
      <c r="O181" s="139"/>
      <c r="P181" s="136"/>
      <c r="Q181" s="136"/>
      <c r="R181" s="136"/>
      <c r="S181" s="136"/>
      <c r="T181" s="136"/>
      <c r="U181" s="136"/>
      <c r="V181" s="136"/>
    </row>
    <row r="182" spans="1:22" ht="18" customHeight="1" x14ac:dyDescent="0.25">
      <c r="A182" s="5"/>
      <c r="B182" s="136"/>
      <c r="C182" s="136"/>
      <c r="D182" s="136"/>
      <c r="E182" s="136"/>
      <c r="F182" s="138"/>
      <c r="G182" s="138"/>
      <c r="H182" s="138"/>
      <c r="I182" s="138"/>
      <c r="J182" s="138"/>
      <c r="K182" s="139"/>
      <c r="L182" s="139"/>
      <c r="M182" s="139"/>
      <c r="N182" s="139"/>
      <c r="O182" s="139"/>
      <c r="P182" s="136"/>
      <c r="Q182" s="136"/>
      <c r="R182" s="136"/>
      <c r="S182" s="136"/>
      <c r="T182" s="136"/>
      <c r="U182" s="136"/>
      <c r="V182" s="136"/>
    </row>
    <row r="183" spans="1:22" ht="12.75" customHeight="1" x14ac:dyDescent="0.25">
      <c r="A183" s="5"/>
      <c r="B183" s="140"/>
      <c r="C183" s="140"/>
      <c r="D183" s="140"/>
      <c r="E183" s="140"/>
      <c r="F183" s="140"/>
      <c r="G183" s="141"/>
      <c r="H183" s="142"/>
      <c r="I183" s="142"/>
      <c r="J183" s="136"/>
      <c r="K183" s="136"/>
      <c r="L183" s="136"/>
      <c r="M183" s="136"/>
      <c r="N183" s="136"/>
      <c r="O183" s="140"/>
      <c r="P183" s="141"/>
      <c r="Q183" s="141"/>
      <c r="R183" s="141"/>
      <c r="S183" s="141"/>
      <c r="T183" s="143"/>
      <c r="U183" s="141"/>
      <c r="V183" s="140"/>
    </row>
    <row r="184" spans="1:22" ht="12.75" customHeight="1" x14ac:dyDescent="0.25">
      <c r="A184" s="5"/>
      <c r="B184" s="140"/>
      <c r="C184" s="140"/>
      <c r="D184" s="140"/>
      <c r="E184" s="140"/>
      <c r="F184" s="140"/>
      <c r="G184" s="141"/>
      <c r="H184" s="142"/>
      <c r="I184" s="142"/>
      <c r="J184" s="144"/>
      <c r="K184" s="140"/>
      <c r="L184" s="140"/>
      <c r="M184" s="140"/>
      <c r="N184" s="140"/>
      <c r="O184" s="140"/>
      <c r="P184" s="141"/>
      <c r="Q184" s="141"/>
      <c r="R184" s="141"/>
      <c r="S184" s="141"/>
      <c r="T184" s="143"/>
      <c r="U184" s="141"/>
      <c r="V184" s="140"/>
    </row>
    <row r="185" spans="1:22" ht="24" customHeight="1" x14ac:dyDescent="0.25">
      <c r="A185" s="145" t="s">
        <v>196</v>
      </c>
      <c r="B185" s="145"/>
      <c r="C185" s="145"/>
      <c r="D185" s="145"/>
      <c r="E185" s="145"/>
      <c r="F185" s="145"/>
      <c r="G185" s="132" t="s">
        <v>197</v>
      </c>
      <c r="H185" s="132"/>
      <c r="I185" s="132"/>
      <c r="J185" s="132"/>
      <c r="K185" s="132"/>
      <c r="L185" s="132"/>
      <c r="M185" s="146"/>
      <c r="N185" s="124"/>
      <c r="O185" s="124"/>
      <c r="P185" s="124"/>
      <c r="Q185" s="124"/>
      <c r="R185" s="124"/>
      <c r="S185" s="146"/>
      <c r="T185" s="146"/>
      <c r="U185" s="146"/>
      <c r="V185" s="146"/>
    </row>
    <row r="186" spans="1:22" ht="24" customHeight="1" x14ac:dyDescent="0.25">
      <c r="A186" s="144" t="s">
        <v>198</v>
      </c>
      <c r="B186" s="144"/>
      <c r="C186" s="144"/>
      <c r="D186" s="144"/>
      <c r="E186" s="144"/>
      <c r="F186" s="144"/>
      <c r="G186" s="147" t="s">
        <v>199</v>
      </c>
      <c r="H186" s="147"/>
      <c r="I186" s="147"/>
      <c r="J186" s="147"/>
      <c r="K186" s="147"/>
      <c r="L186" s="147"/>
      <c r="M186" s="148"/>
      <c r="N186" s="124"/>
      <c r="O186" s="124"/>
      <c r="P186" s="124"/>
      <c r="Q186" s="124"/>
      <c r="R186" s="124"/>
      <c r="S186" s="148"/>
      <c r="T186" s="148"/>
      <c r="U186" s="148"/>
      <c r="V186" s="148"/>
    </row>
    <row r="187" spans="1:22" ht="20.25" customHeight="1" x14ac:dyDescent="0.25">
      <c r="A187" s="149"/>
      <c r="B187" s="149"/>
      <c r="C187" s="149"/>
      <c r="D187" s="149"/>
      <c r="E187" s="149"/>
      <c r="F187" s="149"/>
      <c r="G187" s="150"/>
      <c r="H187" s="151"/>
      <c r="I187" s="151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</row>
    <row r="188" spans="1:22" ht="28.5" customHeight="1" x14ac:dyDescent="0.25">
      <c r="A188" s="153"/>
      <c r="B188" s="153"/>
      <c r="C188" s="153"/>
      <c r="D188" s="153"/>
      <c r="E188" s="153"/>
      <c r="F188" s="153"/>
      <c r="G188" s="154"/>
      <c r="H188" s="155"/>
      <c r="I188" s="155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</row>
    <row r="189" spans="1:22" ht="28.5" customHeight="1" x14ac:dyDescent="0.25">
      <c r="A189" s="5"/>
      <c r="B189" s="124"/>
      <c r="C189" s="124"/>
      <c r="D189" s="124"/>
      <c r="E189" s="124"/>
      <c r="F189" s="124"/>
      <c r="I189" s="125"/>
      <c r="J189" s="124"/>
      <c r="K189" s="125"/>
      <c r="L189" s="125"/>
      <c r="M189" s="125"/>
      <c r="N189" s="127"/>
      <c r="O189" s="125"/>
      <c r="P189" s="125"/>
      <c r="Q189" s="125"/>
      <c r="R189" s="125"/>
      <c r="S189" s="125"/>
      <c r="T189" s="128"/>
      <c r="U189" s="125"/>
      <c r="V189" s="124"/>
    </row>
    <row r="190" spans="1:22" ht="28.5" customHeight="1" x14ac:dyDescent="0.25">
      <c r="A190" s="124"/>
      <c r="B190" s="124"/>
      <c r="C190" s="124"/>
      <c r="D190" s="124"/>
      <c r="E190" s="124"/>
      <c r="F190" s="124"/>
      <c r="I190" s="125"/>
      <c r="J190" s="124"/>
      <c r="K190" s="124"/>
      <c r="L190" s="125"/>
      <c r="M190" s="125"/>
      <c r="N190" s="127"/>
      <c r="O190" s="125"/>
      <c r="P190" s="125"/>
      <c r="Q190" s="125"/>
      <c r="R190" s="125"/>
      <c r="S190" s="125"/>
      <c r="T190" s="128"/>
      <c r="U190" s="125"/>
      <c r="V190" s="124"/>
    </row>
  </sheetData>
  <mergeCells count="15">
    <mergeCell ref="A188:F188"/>
    <mergeCell ref="J188:V188"/>
    <mergeCell ref="E179:G179"/>
    <mergeCell ref="K179:N179"/>
    <mergeCell ref="G185:L185"/>
    <mergeCell ref="G186:L186"/>
    <mergeCell ref="A187:F187"/>
    <mergeCell ref="J187:V187"/>
    <mergeCell ref="F1:V2"/>
    <mergeCell ref="E3:V3"/>
    <mergeCell ref="E4:V4"/>
    <mergeCell ref="E5:V5"/>
    <mergeCell ref="A173:F173"/>
    <mergeCell ref="E178:G178"/>
    <mergeCell ref="K178:N178"/>
  </mergeCells>
  <printOptions horizontalCentered="1"/>
  <pageMargins left="0" right="0" top="0.39370078740157483" bottom="0.19685039370078741" header="0.19685039370078741" footer="0.19685039370078741"/>
  <pageSetup scale="45" orientation="landscape" horizontalDpi="300" verticalDpi="300" r:id="rId1"/>
  <headerFooter>
    <oddFooter>&amp;C&amp;P</oddFooter>
  </headerFooter>
  <rowBreaks count="3" manualBreakCount="3">
    <brk id="29" max="16383" man="1"/>
    <brk id="76" max="21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2023-06-07T14:49:25Z</dcterms:created>
  <dcterms:modified xsi:type="dcterms:W3CDTF">2023-06-07T14:49:52Z</dcterms:modified>
</cp:coreProperties>
</file>