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ivas\Desktop\"/>
    </mc:Choice>
  </mc:AlternateContent>
  <bookViews>
    <workbookView xWindow="0" yWindow="0" windowWidth="20460" windowHeight="7680"/>
  </bookViews>
  <sheets>
    <sheet name="EJEC. 2021" sheetId="1" r:id="rId1"/>
  </sheets>
  <definedNames>
    <definedName name="_xlnm.Print_Area" localSheetId="0">'EJEC. 2021'!$A$1:$S$179</definedName>
    <definedName name="_xlnm.Print_Titles" localSheetId="0">'EJEC. 2021'!$1:$8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6" i="1" l="1"/>
  <c r="R165" i="1"/>
  <c r="Q165" i="1"/>
  <c r="P165" i="1"/>
  <c r="O165" i="1"/>
  <c r="O168" i="1" s="1"/>
  <c r="N165" i="1"/>
  <c r="N168" i="1" s="1"/>
  <c r="M165" i="1"/>
  <c r="M168" i="1" s="1"/>
  <c r="L165" i="1"/>
  <c r="K165" i="1"/>
  <c r="K168" i="1" s="1"/>
  <c r="J165" i="1"/>
  <c r="I165" i="1"/>
  <c r="I168" i="1" s="1"/>
  <c r="H165" i="1"/>
  <c r="G165" i="1"/>
  <c r="G168" i="1" s="1"/>
  <c r="S163" i="1"/>
  <c r="R162" i="1"/>
  <c r="Q162" i="1"/>
  <c r="P162" i="1"/>
  <c r="P168" i="1" s="1"/>
  <c r="O162" i="1"/>
  <c r="N162" i="1"/>
  <c r="M162" i="1"/>
  <c r="L162" i="1"/>
  <c r="K162" i="1"/>
  <c r="J162" i="1"/>
  <c r="I162" i="1"/>
  <c r="H162" i="1"/>
  <c r="G162" i="1"/>
  <c r="S162" i="1" s="1"/>
  <c r="S161" i="1"/>
  <c r="S160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S159" i="1" s="1"/>
  <c r="S157" i="1"/>
  <c r="S156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S155" i="1" s="1"/>
  <c r="S153" i="1"/>
  <c r="G153" i="1"/>
  <c r="S152" i="1"/>
  <c r="S151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S150" i="1" s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Q134" i="1"/>
  <c r="P134" i="1"/>
  <c r="O134" i="1"/>
  <c r="S134" i="1" s="1"/>
  <c r="S133" i="1"/>
  <c r="S132" i="1"/>
  <c r="S131" i="1" s="1"/>
  <c r="O132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S129" i="1"/>
  <c r="S128" i="1"/>
  <c r="R127" i="1"/>
  <c r="Q127" i="1"/>
  <c r="P127" i="1"/>
  <c r="O127" i="1"/>
  <c r="N127" i="1"/>
  <c r="M127" i="1"/>
  <c r="L127" i="1"/>
  <c r="K127" i="1"/>
  <c r="J127" i="1"/>
  <c r="I127" i="1"/>
  <c r="H127" i="1"/>
  <c r="H168" i="1" s="1"/>
  <c r="G127" i="1"/>
  <c r="S127" i="1" s="1"/>
  <c r="S125" i="1"/>
  <c r="S124" i="1"/>
  <c r="S123" i="1"/>
  <c r="S122" i="1"/>
  <c r="S121" i="1"/>
  <c r="S120" i="1"/>
  <c r="S119" i="1"/>
  <c r="O119" i="1"/>
  <c r="G119" i="1"/>
  <c r="S118" i="1"/>
  <c r="S117" i="1"/>
  <c r="S116" i="1"/>
  <c r="R116" i="1"/>
  <c r="S115" i="1"/>
  <c r="S114" i="1"/>
  <c r="S113" i="1"/>
  <c r="S112" i="1"/>
  <c r="S111" i="1"/>
  <c r="S110" i="1"/>
  <c r="S109" i="1"/>
  <c r="S108" i="1" s="1"/>
  <c r="R108" i="1"/>
  <c r="Q108" i="1"/>
  <c r="P108" i="1"/>
  <c r="O108" i="1"/>
  <c r="N108" i="1"/>
  <c r="M108" i="1"/>
  <c r="L108" i="1"/>
  <c r="K108" i="1"/>
  <c r="J108" i="1"/>
  <c r="I108" i="1"/>
  <c r="H108" i="1"/>
  <c r="G108" i="1"/>
  <c r="L106" i="1"/>
  <c r="L74" i="1" s="1"/>
  <c r="S105" i="1"/>
  <c r="S104" i="1"/>
  <c r="S103" i="1"/>
  <c r="S102" i="1"/>
  <c r="S101" i="1"/>
  <c r="S100" i="1"/>
  <c r="S99" i="1"/>
  <c r="S98" i="1"/>
  <c r="S97" i="1"/>
  <c r="S96" i="1"/>
  <c r="J95" i="1"/>
  <c r="S95" i="1" s="1"/>
  <c r="S94" i="1"/>
  <c r="H94" i="1"/>
  <c r="S93" i="1"/>
  <c r="S92" i="1"/>
  <c r="S91" i="1"/>
  <c r="S90" i="1"/>
  <c r="K89" i="1"/>
  <c r="K74" i="1" s="1"/>
  <c r="S88" i="1"/>
  <c r="S87" i="1"/>
  <c r="S86" i="1"/>
  <c r="S85" i="1"/>
  <c r="S84" i="1"/>
  <c r="S83" i="1"/>
  <c r="S82" i="1"/>
  <c r="S81" i="1"/>
  <c r="N81" i="1"/>
  <c r="K81" i="1"/>
  <c r="S80" i="1"/>
  <c r="S79" i="1"/>
  <c r="S78" i="1"/>
  <c r="S77" i="1"/>
  <c r="S76" i="1"/>
  <c r="S75" i="1"/>
  <c r="L75" i="1"/>
  <c r="R74" i="1"/>
  <c r="Q74" i="1"/>
  <c r="P74" i="1"/>
  <c r="O74" i="1"/>
  <c r="N74" i="1"/>
  <c r="M74" i="1"/>
  <c r="I74" i="1"/>
  <c r="H74" i="1"/>
  <c r="G74" i="1"/>
  <c r="S72" i="1"/>
  <c r="S71" i="1"/>
  <c r="S70" i="1"/>
  <c r="R70" i="1"/>
  <c r="Q70" i="1"/>
  <c r="S69" i="1"/>
  <c r="S68" i="1"/>
  <c r="S67" i="1"/>
  <c r="S66" i="1"/>
  <c r="S65" i="1"/>
  <c r="S64" i="1"/>
  <c r="R64" i="1"/>
  <c r="S63" i="1"/>
  <c r="S62" i="1"/>
  <c r="S61" i="1"/>
  <c r="K60" i="1"/>
  <c r="J60" i="1"/>
  <c r="J29" i="1" s="1"/>
  <c r="H60" i="1"/>
  <c r="S60" i="1" s="1"/>
  <c r="S59" i="1"/>
  <c r="Q58" i="1"/>
  <c r="S58" i="1" s="1"/>
  <c r="S57" i="1"/>
  <c r="S56" i="1"/>
  <c r="S55" i="1"/>
  <c r="S54" i="1"/>
  <c r="S53" i="1"/>
  <c r="S52" i="1"/>
  <c r="R51" i="1"/>
  <c r="R29" i="1" s="1"/>
  <c r="S50" i="1"/>
  <c r="S49" i="1"/>
  <c r="S48" i="1"/>
  <c r="S47" i="1"/>
  <c r="S46" i="1"/>
  <c r="S45" i="1"/>
  <c r="S44" i="1"/>
  <c r="S43" i="1"/>
  <c r="Q43" i="1"/>
  <c r="S42" i="1"/>
  <c r="S41" i="1"/>
  <c r="S40" i="1"/>
  <c r="S39" i="1"/>
  <c r="S38" i="1"/>
  <c r="P37" i="1"/>
  <c r="H37" i="1"/>
  <c r="S37" i="1" s="1"/>
  <c r="S36" i="1"/>
  <c r="S35" i="1"/>
  <c r="S34" i="1"/>
  <c r="S33" i="1"/>
  <c r="S32" i="1"/>
  <c r="S31" i="1"/>
  <c r="S30" i="1"/>
  <c r="P29" i="1"/>
  <c r="O29" i="1"/>
  <c r="N29" i="1"/>
  <c r="M29" i="1"/>
  <c r="L29" i="1"/>
  <c r="K29" i="1"/>
  <c r="I29" i="1"/>
  <c r="H29" i="1"/>
  <c r="G29" i="1"/>
  <c r="S27" i="1"/>
  <c r="S26" i="1"/>
  <c r="S25" i="1"/>
  <c r="S24" i="1"/>
  <c r="S23" i="1"/>
  <c r="S22" i="1"/>
  <c r="S21" i="1"/>
  <c r="N21" i="1"/>
  <c r="S20" i="1"/>
  <c r="R19" i="1"/>
  <c r="R9" i="1" s="1"/>
  <c r="N19" i="1"/>
  <c r="S19" i="1" s="1"/>
  <c r="S18" i="1"/>
  <c r="S17" i="1"/>
  <c r="S16" i="1"/>
  <c r="S15" i="1"/>
  <c r="K15" i="1"/>
  <c r="S14" i="1"/>
  <c r="S13" i="1"/>
  <c r="S12" i="1"/>
  <c r="R12" i="1"/>
  <c r="Q12" i="1"/>
  <c r="S11" i="1"/>
  <c r="P11" i="1"/>
  <c r="O11" i="1"/>
  <c r="K11" i="1"/>
  <c r="S10" i="1"/>
  <c r="Q10" i="1"/>
  <c r="Q9" i="1"/>
  <c r="P9" i="1"/>
  <c r="O9" i="1"/>
  <c r="N9" i="1"/>
  <c r="M9" i="1"/>
  <c r="L9" i="1"/>
  <c r="K9" i="1"/>
  <c r="J9" i="1"/>
  <c r="I9" i="1"/>
  <c r="H9" i="1"/>
  <c r="G9" i="1"/>
  <c r="S9" i="1" s="1"/>
  <c r="J168" i="1" l="1"/>
  <c r="R168" i="1"/>
  <c r="L168" i="1"/>
  <c r="Q29" i="1"/>
  <c r="S29" i="1" s="1"/>
  <c r="S51" i="1"/>
  <c r="J74" i="1"/>
  <c r="S74" i="1" s="1"/>
  <c r="S89" i="1"/>
  <c r="S106" i="1"/>
  <c r="S165" i="1"/>
  <c r="S168" i="1" l="1"/>
  <c r="Q168" i="1"/>
</calcChain>
</file>

<file path=xl/sharedStrings.xml><?xml version="1.0" encoding="utf-8"?>
<sst xmlns="http://schemas.openxmlformats.org/spreadsheetml/2006/main" count="317" uniqueCount="188">
  <si>
    <t>LIGA MUNICIPAL DOMINICANA</t>
  </si>
  <si>
    <t xml:space="preserve">     EJECUCION PRESUPUESTARIA DE GASTOS Y</t>
  </si>
  <si>
    <t xml:space="preserve"> APLICACIONES FINANCIERA CORRESPONDIENTES AL MES DE DICIEMBRE</t>
  </si>
  <si>
    <t>TIPO</t>
  </si>
  <si>
    <t>CONCEPTO</t>
  </si>
  <si>
    <t>CTA</t>
  </si>
  <si>
    <t>SUBCTA</t>
  </si>
  <si>
    <t>AUX.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</si>
  <si>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</si>
  <si>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</si>
  <si>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</si>
  <si>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</si>
  <si>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</si>
  <si>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</si>
  <si>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</si>
  <si>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</si>
  <si>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</si>
  <si>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</si>
  <si>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</si>
  <si>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</si>
  <si>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</si>
  <si>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</si>
  <si>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</si>
  <si>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</si>
  <si>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</si>
  <si>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CONTRAT. (NOMINAL)</t>
  </si>
  <si>
    <t>06</t>
  </si>
  <si>
    <t>JORNALEROS</t>
  </si>
  <si>
    <t>SUELDOS FIJOS EN TRAMITE DE PENSIONES</t>
  </si>
  <si>
    <t>REGALIA PASCUAL</t>
  </si>
  <si>
    <t>03</t>
  </si>
  <si>
    <t>PRESTACIONES LAB. POR DESVINC.</t>
  </si>
  <si>
    <t>COMP. HORAS EXTRAS</t>
  </si>
  <si>
    <t>05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</si>
  <si>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</si>
  <si>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</si>
  <si>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</si>
  <si>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</si>
  <si>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</si>
  <si>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</si>
  <si>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</si>
  <si>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GASTOS DE REPRESENT.</t>
  </si>
  <si>
    <t>02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</si>
  <si>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</si>
  <si>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</si>
  <si>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</si>
  <si>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</si>
  <si>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</si>
  <si>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</si>
  <si>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</si>
  <si>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</si>
  <si>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</si>
  <si>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TELEFAX Y CORREOS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</si>
  <si>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</si>
  <si>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</si>
  <si>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</si>
  <si>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</si>
  <si>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</si>
  <si>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</si>
  <si>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</si>
  <si>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</si>
  <si>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</si>
  <si>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</si>
  <si>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</si>
  <si>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</si>
  <si>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</si>
  <si>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ALQ. MAQ Y EQUIPOS DE COMUNICACIÓN</t>
  </si>
  <si>
    <t>ALQ. MAQ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</si>
  <si>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</si>
  <si>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</si>
  <si>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</si>
  <si>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</si>
  <si>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</si>
  <si>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</si>
  <si>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</si>
  <si>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</si>
  <si>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</si>
  <si>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</si>
  <si>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</si>
  <si>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</si>
  <si>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</si>
  <si>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</si>
  <si>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LAVANDERIA</t>
  </si>
  <si>
    <t>LIMPIEZA E HIGIENE</t>
  </si>
  <si>
    <t>EVENTOS GENERALES</t>
  </si>
  <si>
    <t>FESTIVIDADES</t>
  </si>
  <si>
    <t>ACTUACIONES DEPORTIVAS</t>
  </si>
  <si>
    <t>ACTUACIONES ARTISTICAS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</si>
  <si>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</si>
  <si>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</si>
  <si>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</si>
  <si>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</si>
  <si>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</si>
  <si>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</si>
  <si>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</si>
  <si>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</si>
  <si>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</si>
  <si>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</si>
  <si>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</si>
  <si>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</si>
  <si>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</si>
  <si>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</si>
  <si>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</si>
  <si>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</si>
  <si>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</si>
  <si>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</si>
  <si>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</si>
  <si>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</si>
  <si>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</si>
  <si>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</si>
  <si>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</si>
  <si>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</si>
  <si>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</si>
  <si>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</si>
  <si>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</si>
  <si>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</si>
  <si>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</si>
  <si>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INSECTICIDAS, FUMIGANTES Y OTROS</t>
  </si>
  <si>
    <t>ACEITE Y GRASAS</t>
  </si>
  <si>
    <t>LUBRICANTES</t>
  </si>
  <si>
    <t>PINTURAS, LACAS, BARNIES,DILUYENTES Y ABSORBENTES DE PINTURAS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</si>
  <si>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</si>
  <si>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</si>
  <si>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</si>
  <si>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</si>
  <si>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</si>
  <si>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</si>
  <si>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</si>
  <si>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</si>
  <si>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</si>
  <si>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</si>
  <si>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</si>
  <si>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</si>
  <si>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</si>
  <si>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</si>
  <si>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</si>
  <si>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OTRAS TRANSF. CTES. A  INST. DE SEG. SOC.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</si>
  <si>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</si>
  <si>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</si>
  <si>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</si>
  <si>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</si>
  <si>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</si>
  <si>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</si>
  <si>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</si>
  <si>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</si>
  <si>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</si>
  <si>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</si>
  <si>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</si>
  <si>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</si>
  <si>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</si>
  <si>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</si>
  <si>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</si>
  <si>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</si>
  <si>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</si>
  <si>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</si>
  <si>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</si>
  <si>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</si>
  <si>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</si>
  <si>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OTROS EQUIPOS DE TRANSPORTE</t>
  </si>
  <si>
    <t>MAQUINARIA Y EQUIPO INDUSTRIAL</t>
  </si>
  <si>
    <t xml:space="preserve">EQUIPO DE COMUNIC., TELCOMUNIC. Y SEÑALAMIENTO </t>
  </si>
  <si>
    <t>HERRAMIENTAS Y MAQUINARIAS</t>
  </si>
  <si>
    <t>OTROS EQUIPOS</t>
  </si>
  <si>
    <t>EQUIPOS DE SEGURADAD</t>
  </si>
  <si>
    <t>MARCAS Y PATENTES</t>
  </si>
  <si>
    <t>TERRENOS RURALES SIN MEJORAS</t>
  </si>
  <si>
    <t>OBRAS</t>
  </si>
  <si>
    <t>OBRA PARA EDIFICACION NO RESIDENCIAL</t>
  </si>
  <si>
    <t>OBRAS PARA EDIF. Y OTRAS ESTRUCTURAS</t>
  </si>
  <si>
    <t>OBRAS HIDRAULICAS Y SANITARIA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</si>
  <si>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</si>
  <si>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</si>
  <si>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</si>
  <si>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</si>
  <si>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</si>
  <si>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</si>
  <si>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</si>
  <si>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</si>
  <si>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</si>
  <si>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</si>
  <si>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</si>
  <si>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</si>
  <si>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</si>
  <si>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</si>
  <si>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t xml:space="preserve">LIC. CLARISSA DE LEON </t>
  </si>
  <si>
    <t>LIC. SULEIKA RUIZ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</si>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</sst>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</font>
    <font>
      <b/>
      <sz val="2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u val="doubleAccounting"/>
      <sz val="13"/>
      <name val="Arial"/>
      <family val="2"/>
    </font>
    <font>
      <b/>
      <u val="double"/>
      <sz val="13"/>
      <name val="Arial"/>
      <family val="2"/>
    </font>
    <font>
      <b/>
      <u/>
      <sz val="16"/>
      <color theme="1"/>
      <name val="Times New Roman"/>
      <family val="1"/>
    </font>
    <font>
      <sz val="20"/>
      <name val="Arial"/>
      <family val="2"/>
    </font>
    <font>
      <b/>
      <sz val="13"/>
      <color theme="1"/>
      <name val="Times New Roman"/>
      <family val="1"/>
    </font>
    <font>
      <sz val="18"/>
      <name val="Arial"/>
      <family val="2"/>
    </font>
    <font>
      <sz val="13"/>
      <color theme="1"/>
      <name val="Times New Roman"/>
      <family val="1"/>
    </font>
    <font>
      <b/>
      <u val="singleAccounting"/>
      <sz val="13"/>
      <name val="Arial"/>
      <family val="2"/>
    </font>
    <font>
      <b/>
      <u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1">
    <xf numFmtId="0" fontId="0" fillId="0" borderId="0" xfId="0"/>
    <xf numFmtId="0" fontId="0" fillId="2" borderId="0" xfId="0" applyFill="1" applyAlignment="1">
      <alignment horizontal="center"/>
    </xf>
    <xf numFmtId="49" fontId="2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0" fillId="2" borderId="0" xfId="0" applyFill="1"/>
    <xf numFmtId="0" fontId="4" fillId="2" borderId="0" xfId="0" applyFont="1" applyFill="1"/>
    <xf numFmtId="43" fontId="1" fillId="2" borderId="0" xfId="1" applyFont="1" applyFill="1"/>
    <xf numFmtId="43" fontId="5" fillId="2" borderId="0" xfId="1" applyFont="1" applyFill="1"/>
    <xf numFmtId="43" fontId="1" fillId="2" borderId="0" xfId="1" applyFont="1" applyFill="1" applyAlignment="1">
      <alignment vertical="center"/>
    </xf>
    <xf numFmtId="43" fontId="1" fillId="2" borderId="0" xfId="1" applyFont="1" applyFill="1" applyAlignment="1">
      <alignment horizontal="right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3" fontId="9" fillId="0" borderId="3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43" fontId="11" fillId="3" borderId="6" xfId="0" applyNumberFormat="1" applyFont="1" applyFill="1" applyBorder="1" applyAlignment="1">
      <alignment vertical="center"/>
    </xf>
    <xf numFmtId="43" fontId="11" fillId="3" borderId="7" xfId="1" applyFont="1" applyFill="1" applyBorder="1" applyAlignment="1">
      <alignment vertical="center"/>
    </xf>
    <xf numFmtId="4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vertical="center"/>
    </xf>
    <xf numFmtId="43" fontId="5" fillId="0" borderId="9" xfId="1" applyFont="1" applyBorder="1" applyAlignment="1">
      <alignment vertical="center"/>
    </xf>
    <xf numFmtId="43" fontId="5" fillId="4" borderId="9" xfId="1" applyFont="1" applyFill="1" applyBorder="1" applyAlignment="1">
      <alignment vertical="center"/>
    </xf>
    <xf numFmtId="43" fontId="5" fillId="0" borderId="9" xfId="1" applyFont="1" applyBorder="1" applyAlignment="1">
      <alignment horizontal="right" vertical="center"/>
    </xf>
    <xf numFmtId="43" fontId="5" fillId="0" borderId="10" xfId="0" applyNumberFormat="1" applyFont="1" applyBorder="1" applyAlignment="1">
      <alignment vertical="center"/>
    </xf>
    <xf numFmtId="43" fontId="10" fillId="0" borderId="0" xfId="0" applyNumberFormat="1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vertical="center"/>
    </xf>
    <xf numFmtId="43" fontId="5" fillId="0" borderId="12" xfId="1" applyFont="1" applyBorder="1" applyAlignment="1">
      <alignment vertical="center"/>
    </xf>
    <xf numFmtId="43" fontId="5" fillId="4" borderId="12" xfId="1" applyFont="1" applyFill="1" applyBorder="1" applyAlignment="1">
      <alignment vertical="center"/>
    </xf>
    <xf numFmtId="43" fontId="5" fillId="0" borderId="12" xfId="1" applyFont="1" applyBorder="1" applyAlignment="1">
      <alignment horizontal="right" vertical="center"/>
    </xf>
    <xf numFmtId="43" fontId="5" fillId="0" borderId="13" xfId="0" applyNumberFormat="1" applyFont="1" applyFill="1" applyBorder="1" applyAlignment="1">
      <alignment vertical="center"/>
    </xf>
    <xf numFmtId="0" fontId="5" fillId="0" borderId="12" xfId="1" applyNumberFormat="1" applyFont="1" applyBorder="1" applyAlignment="1">
      <alignment horizontal="left" vertical="center"/>
    </xf>
    <xf numFmtId="43" fontId="5" fillId="2" borderId="12" xfId="1" applyFont="1" applyFill="1" applyBorder="1" applyAlignment="1">
      <alignment vertical="center"/>
    </xf>
    <xf numFmtId="43" fontId="5" fillId="0" borderId="13" xfId="0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43" fontId="5" fillId="0" borderId="15" xfId="1" applyFont="1" applyBorder="1" applyAlignment="1">
      <alignment vertical="center"/>
    </xf>
    <xf numFmtId="43" fontId="5" fillId="4" borderId="15" xfId="1" applyFont="1" applyFill="1" applyBorder="1" applyAlignment="1">
      <alignment vertical="center"/>
    </xf>
    <xf numFmtId="43" fontId="5" fillId="0" borderId="15" xfId="1" applyFont="1" applyBorder="1" applyAlignment="1">
      <alignment horizontal="right" vertical="center"/>
    </xf>
    <xf numFmtId="43" fontId="5" fillId="0" borderId="16" xfId="0" applyNumberFormat="1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43" fontId="5" fillId="0" borderId="17" xfId="1" applyFont="1" applyBorder="1" applyAlignment="1">
      <alignment vertical="center"/>
    </xf>
    <xf numFmtId="43" fontId="5" fillId="0" borderId="17" xfId="1" applyFont="1" applyBorder="1" applyAlignment="1">
      <alignment horizontal="right" vertical="center"/>
    </xf>
    <xf numFmtId="43" fontId="5" fillId="0" borderId="17" xfId="0" applyNumberFormat="1" applyFont="1" applyBorder="1" applyAlignment="1">
      <alignment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43" fontId="11" fillId="3" borderId="19" xfId="0" applyNumberFormat="1" applyFont="1" applyFill="1" applyBorder="1" applyAlignment="1">
      <alignment vertical="center"/>
    </xf>
    <xf numFmtId="43" fontId="11" fillId="3" borderId="19" xfId="1" applyFont="1" applyFill="1" applyBorder="1" applyAlignment="1">
      <alignment vertical="center"/>
    </xf>
    <xf numFmtId="43" fontId="11" fillId="3" borderId="19" xfId="1" applyFont="1" applyFill="1" applyBorder="1" applyAlignment="1">
      <alignment horizontal="right" vertical="center"/>
    </xf>
    <xf numFmtId="43" fontId="11" fillId="3" borderId="20" xfId="0" applyNumberFormat="1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43" fontId="5" fillId="0" borderId="9" xfId="0" applyNumberFormat="1" applyFont="1" applyBorder="1" applyAlignment="1">
      <alignment vertical="center"/>
    </xf>
    <xf numFmtId="43" fontId="5" fillId="0" borderId="12" xfId="0" applyNumberFormat="1" applyFont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43" fontId="5" fillId="0" borderId="12" xfId="1" applyFont="1" applyFill="1" applyBorder="1" applyAlignment="1">
      <alignment vertical="center"/>
    </xf>
    <xf numFmtId="43" fontId="5" fillId="0" borderId="12" xfId="1" applyFont="1" applyFill="1" applyBorder="1" applyAlignment="1">
      <alignment horizontal="right" vertical="center"/>
    </xf>
    <xf numFmtId="43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2" borderId="12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center" vertical="center"/>
    </xf>
    <xf numFmtId="43" fontId="12" fillId="3" borderId="19" xfId="1" applyFont="1" applyFill="1" applyBorder="1" applyAlignment="1">
      <alignment vertical="center"/>
    </xf>
    <xf numFmtId="43" fontId="12" fillId="3" borderId="19" xfId="1" applyFont="1" applyFill="1" applyBorder="1" applyAlignment="1">
      <alignment horizontal="right" vertical="center"/>
    </xf>
    <xf numFmtId="43" fontId="10" fillId="0" borderId="21" xfId="1" applyFont="1" applyBorder="1" applyAlignment="1">
      <alignment vertical="center"/>
    </xf>
    <xf numFmtId="43" fontId="10" fillId="0" borderId="0" xfId="1" applyFont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43" fontId="11" fillId="3" borderId="20" xfId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43" fontId="5" fillId="2" borderId="12" xfId="1" applyFont="1" applyFill="1" applyBorder="1" applyAlignment="1">
      <alignment horizontal="right" vertical="center"/>
    </xf>
    <xf numFmtId="43" fontId="5" fillId="2" borderId="13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3" fontId="11" fillId="3" borderId="12" xfId="1" applyFont="1" applyFill="1" applyBorder="1" applyAlignment="1">
      <alignment vertical="center"/>
    </xf>
    <xf numFmtId="43" fontId="11" fillId="3" borderId="12" xfId="1" applyFont="1" applyFill="1" applyBorder="1" applyAlignment="1">
      <alignment horizontal="right" vertical="center"/>
    </xf>
    <xf numFmtId="43" fontId="11" fillId="3" borderId="13" xfId="0" applyNumberFormat="1" applyFont="1" applyFill="1" applyBorder="1" applyAlignment="1">
      <alignment vertical="center"/>
    </xf>
    <xf numFmtId="43" fontId="12" fillId="3" borderId="12" xfId="1" applyFont="1" applyFill="1" applyBorder="1" applyAlignment="1">
      <alignment vertical="center"/>
    </xf>
    <xf numFmtId="43" fontId="12" fillId="3" borderId="13" xfId="1" applyFont="1" applyFill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43" fontId="5" fillId="0" borderId="12" xfId="1" applyFont="1" applyFill="1" applyBorder="1" applyAlignment="1">
      <alignment horizontal="center" vertical="center"/>
    </xf>
    <xf numFmtId="43" fontId="5" fillId="0" borderId="12" xfId="1" applyFont="1" applyBorder="1"/>
    <xf numFmtId="43" fontId="5" fillId="0" borderId="12" xfId="1" applyFont="1" applyBorder="1" applyAlignment="1">
      <alignment horizontal="right"/>
    </xf>
    <xf numFmtId="0" fontId="10" fillId="0" borderId="0" xfId="0" applyFont="1"/>
    <xf numFmtId="43" fontId="12" fillId="3" borderId="12" xfId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0" applyNumberFormat="1" applyFont="1" applyFill="1"/>
    <xf numFmtId="43" fontId="5" fillId="2" borderId="0" xfId="1" applyFont="1" applyFill="1" applyAlignment="1">
      <alignment vertical="center"/>
    </xf>
    <xf numFmtId="43" fontId="5" fillId="2" borderId="0" xfId="1" applyFont="1" applyFill="1" applyAlignment="1">
      <alignment horizontal="right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5" fillId="2" borderId="0" xfId="0" applyFont="1" applyFill="1" applyBorder="1" applyAlignment="1">
      <alignment horizontal="center" vertical="top"/>
    </xf>
    <xf numFmtId="0" fontId="16" fillId="0" borderId="0" xfId="0" applyFont="1"/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43" fontId="15" fillId="2" borderId="0" xfId="1" applyFont="1" applyFill="1" applyBorder="1" applyAlignment="1">
      <alignment horizontal="center" vertical="center"/>
    </xf>
    <xf numFmtId="43" fontId="15" fillId="2" borderId="0" xfId="1" applyFont="1" applyFill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43" fontId="18" fillId="2" borderId="0" xfId="2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top"/>
    </xf>
    <xf numFmtId="43" fontId="4" fillId="2" borderId="0" xfId="1" applyFont="1" applyFill="1"/>
    <xf numFmtId="43" fontId="4" fillId="2" borderId="0" xfId="1" applyFont="1" applyFill="1" applyAlignment="1">
      <alignment vertical="center"/>
    </xf>
    <xf numFmtId="43" fontId="4" fillId="2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/>
    <xf numFmtId="43" fontId="0" fillId="0" borderId="0" xfId="1" applyFont="1"/>
    <xf numFmtId="43" fontId="5" fillId="0" borderId="0" xfId="1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right"/>
    </xf>
  </cellXfs>
  <cellStyles count="3">
    <cellStyle name="Comma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104775</xdr:rowOff>
    </xdr:from>
    <xdr:to>
      <xdr:col>5</xdr:col>
      <xdr:colOff>1924050</xdr:colOff>
      <xdr:row>6</xdr:row>
      <xdr:rowOff>219075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4775"/>
          <a:ext cx="42767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81"/>
  <sheetViews>
    <sheetView tabSelected="1" view="pageBreakPreview" zoomScale="84" zoomScaleNormal="100" zoomScaleSheetLayoutView="84" workbookViewId="0">
      <selection activeCell="F9" sqref="F9:F10"/>
    </sheetView>
  </sheetViews>
  <sheetFormatPr defaultColWidth="21.140625" defaultRowHeight="16.5" x14ac:dyDescent="0.25"/>
  <cols>
    <col min="1" max="1" width="7.85546875" style="145" bestFit="1" customWidth="1"/>
    <col min="2" max="2" width="8.7109375" customWidth="1"/>
    <col min="3" max="3" width="7" bestFit="1" customWidth="1"/>
    <col min="4" max="4" width="7.7109375" customWidth="1"/>
    <col min="5" max="5" width="7.5703125" bestFit="1" customWidth="1"/>
    <col min="6" max="6" width="59" customWidth="1"/>
    <col min="7" max="7" width="18.7109375" style="146" bestFit="1" customWidth="1"/>
    <col min="8" max="8" width="18.7109375" style="147" bestFit="1" customWidth="1"/>
    <col min="9" max="9" width="18.7109375" style="148" bestFit="1" customWidth="1"/>
    <col min="10" max="10" width="18.7109375" style="147" bestFit="1" customWidth="1"/>
    <col min="11" max="11" width="18.7109375" style="149" bestFit="1" customWidth="1"/>
    <col min="12" max="13" width="18.7109375" style="147" bestFit="1" customWidth="1"/>
    <col min="14" max="15" width="20" style="147" bestFit="1" customWidth="1"/>
    <col min="16" max="16" width="18.7109375" style="147" bestFit="1" customWidth="1"/>
    <col min="17" max="17" width="19.85546875" style="150" customWidth="1"/>
    <col min="18" max="18" width="20" style="147" customWidth="1"/>
    <col min="19" max="19" width="22" customWidth="1"/>
    <col min="20" max="20" width="22.140625" bestFit="1" customWidth="1"/>
  </cols>
  <sheetData>
    <row r="1" spans="1:20" ht="27.75" customHeight="1" x14ac:dyDescent="0.25">
      <c r="A1" s="1"/>
      <c r="B1" s="2"/>
      <c r="C1" s="2"/>
      <c r="D1" s="2"/>
      <c r="E1" s="3"/>
      <c r="F1" s="4"/>
      <c r="G1" s="5"/>
      <c r="H1" s="6"/>
      <c r="I1" s="7"/>
      <c r="J1" s="6"/>
      <c r="K1" s="8"/>
      <c r="L1" s="6"/>
      <c r="M1" s="6"/>
      <c r="N1" s="6"/>
      <c r="O1" s="6"/>
      <c r="P1" s="6"/>
      <c r="Q1" s="9"/>
      <c r="R1" s="6"/>
      <c r="S1" s="4"/>
    </row>
    <row r="2" spans="1:20" ht="20.25" customHeight="1" x14ac:dyDescent="0.25">
      <c r="A2" s="1"/>
      <c r="B2" s="2"/>
      <c r="C2" s="2"/>
      <c r="D2" s="2"/>
      <c r="E2" s="3"/>
      <c r="F2" s="4"/>
      <c r="G2" s="5"/>
      <c r="H2" s="6"/>
      <c r="I2" s="7"/>
      <c r="J2" s="6"/>
      <c r="K2" s="8"/>
      <c r="L2" s="6"/>
      <c r="M2" s="6"/>
      <c r="N2" s="6"/>
      <c r="O2" s="6"/>
      <c r="P2" s="6"/>
      <c r="Q2" s="9"/>
      <c r="R2" s="6"/>
      <c r="S2" s="4"/>
    </row>
    <row r="3" spans="1:20" ht="27.75" customHeight="1" x14ac:dyDescent="0.2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20" ht="13.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12"/>
      <c r="Q4" s="12"/>
      <c r="R4" s="12"/>
      <c r="S4" s="12"/>
    </row>
    <row r="5" spans="1:20" ht="24.75" customHeight="1" x14ac:dyDescent="0.2">
      <c r="A5" s="13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20" ht="24.75" customHeight="1" x14ac:dyDescent="0.2">
      <c r="A6" s="14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20" ht="23.25" customHeight="1" thickBot="1" x14ac:dyDescent="0.25">
      <c r="A7" s="15">
        <v>2021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20" s="22" customFormat="1" ht="33" customHeight="1" thickBot="1" x14ac:dyDescent="0.25">
      <c r="A8" s="16" t="s">
        <v>3</v>
      </c>
      <c r="B8" s="17" t="s">
        <v>4</v>
      </c>
      <c r="C8" s="18" t="s">
        <v>5</v>
      </c>
      <c r="D8" s="17" t="s">
        <v>6</v>
      </c>
      <c r="E8" s="18" t="s">
        <v>7</v>
      </c>
      <c r="F8" s="19" t="s">
        <v>8</v>
      </c>
      <c r="G8" s="19" t="s">
        <v>9</v>
      </c>
      <c r="H8" s="20" t="s">
        <v>10</v>
      </c>
      <c r="I8" s="20" t="s">
        <v>11</v>
      </c>
      <c r="J8" s="20" t="s">
        <v>12</v>
      </c>
      <c r="K8" s="20" t="s">
        <v>13</v>
      </c>
      <c r="L8" s="20" t="s">
        <v>14</v>
      </c>
      <c r="M8" s="20" t="s">
        <v>15</v>
      </c>
      <c r="N8" s="20" t="s">
        <v>16</v>
      </c>
      <c r="O8" s="20" t="s">
        <v>17</v>
      </c>
      <c r="P8" s="20" t="s">
        <v>18</v>
      </c>
      <c r="Q8" s="20" t="s">
        <v>19</v>
      </c>
      <c r="R8" s="20" t="s">
        <v>20</v>
      </c>
      <c r="S8" s="21" t="s">
        <v>21</v>
      </c>
    </row>
    <row r="9" spans="1:20" s="29" customFormat="1" ht="42" customHeight="1" thickTop="1" thickBot="1" x14ac:dyDescent="0.25">
      <c r="A9" s="23"/>
      <c r="B9" s="24"/>
      <c r="C9" s="24"/>
      <c r="D9" s="24"/>
      <c r="E9" s="24"/>
      <c r="F9" s="25" t="s">
        <v>22</v>
      </c>
      <c r="G9" s="26">
        <f t="shared" ref="G9:R9" si="0">SUM(G10:G27)</f>
        <v>39877475.640000001</v>
      </c>
      <c r="H9" s="26">
        <f t="shared" si="0"/>
        <v>16960050.309999999</v>
      </c>
      <c r="I9" s="26">
        <f t="shared" si="0"/>
        <v>17498083.240000002</v>
      </c>
      <c r="J9" s="26">
        <f t="shared" si="0"/>
        <v>20140071.080000006</v>
      </c>
      <c r="K9" s="26">
        <f t="shared" si="0"/>
        <v>24887710.960000001</v>
      </c>
      <c r="L9" s="26">
        <f t="shared" si="0"/>
        <v>26450642.370000001</v>
      </c>
      <c r="M9" s="26">
        <f t="shared" si="0"/>
        <v>27620905.220000003</v>
      </c>
      <c r="N9" s="26">
        <f t="shared" si="0"/>
        <v>39474050.970000006</v>
      </c>
      <c r="O9" s="26">
        <f t="shared" si="0"/>
        <v>26984400.470000003</v>
      </c>
      <c r="P9" s="26">
        <f t="shared" si="0"/>
        <v>24460300.519999996</v>
      </c>
      <c r="Q9" s="26">
        <f t="shared" si="0"/>
        <v>36505878.149999999</v>
      </c>
      <c r="R9" s="26">
        <f t="shared" si="0"/>
        <v>51712120.399999999</v>
      </c>
      <c r="S9" s="27">
        <f>SUM(G9:R9)</f>
        <v>352571689.32999998</v>
      </c>
      <c r="T9" s="28"/>
    </row>
    <row r="10" spans="1:20" s="22" customFormat="1" ht="28.5" customHeight="1" x14ac:dyDescent="0.2">
      <c r="A10" s="30">
        <v>2</v>
      </c>
      <c r="B10" s="31">
        <v>1</v>
      </c>
      <c r="C10" s="31">
        <v>1</v>
      </c>
      <c r="D10" s="31">
        <v>1</v>
      </c>
      <c r="E10" s="32" t="s">
        <v>23</v>
      </c>
      <c r="F10" s="33" t="s">
        <v>24</v>
      </c>
      <c r="G10" s="34">
        <v>12377579</v>
      </c>
      <c r="H10" s="35">
        <v>9557169</v>
      </c>
      <c r="I10" s="34">
        <v>8553604.75</v>
      </c>
      <c r="J10" s="34">
        <v>7542434.5499999998</v>
      </c>
      <c r="K10" s="34">
        <v>7284575</v>
      </c>
      <c r="L10" s="34">
        <v>8462480.4000000004</v>
      </c>
      <c r="M10" s="34">
        <v>10368575</v>
      </c>
      <c r="N10" s="34">
        <v>10262666.67</v>
      </c>
      <c r="O10" s="34">
        <v>13153833.33</v>
      </c>
      <c r="P10" s="34">
        <v>14365900</v>
      </c>
      <c r="Q10" s="36">
        <f>16495900</f>
        <v>16495900</v>
      </c>
      <c r="R10" s="34">
        <v>16594700</v>
      </c>
      <c r="S10" s="37">
        <f>SUM(G10:R10)</f>
        <v>135019417.69999999</v>
      </c>
      <c r="T10" s="38"/>
    </row>
    <row r="11" spans="1:20" s="22" customFormat="1" ht="28.5" customHeight="1" x14ac:dyDescent="0.2">
      <c r="A11" s="39">
        <v>2</v>
      </c>
      <c r="B11" s="40">
        <v>1</v>
      </c>
      <c r="C11" s="40">
        <v>1</v>
      </c>
      <c r="D11" s="40">
        <v>2</v>
      </c>
      <c r="E11" s="41" t="s">
        <v>23</v>
      </c>
      <c r="F11" s="42" t="s">
        <v>25</v>
      </c>
      <c r="G11" s="43">
        <v>1881000</v>
      </c>
      <c r="H11" s="44">
        <v>1367000</v>
      </c>
      <c r="I11" s="43">
        <v>2629000</v>
      </c>
      <c r="J11" s="43">
        <v>5138000</v>
      </c>
      <c r="K11" s="43">
        <f>3765000-80000</f>
        <v>3685000</v>
      </c>
      <c r="L11" s="43">
        <v>3121000</v>
      </c>
      <c r="M11" s="43">
        <v>3444212.36</v>
      </c>
      <c r="N11" s="43">
        <v>6400000</v>
      </c>
      <c r="O11" s="43">
        <f>3877161.57-54472.76</f>
        <v>3822688.81</v>
      </c>
      <c r="P11" s="43">
        <f>1112333.33+511000</f>
        <v>1623333.33</v>
      </c>
      <c r="Q11" s="45">
        <v>1601000</v>
      </c>
      <c r="R11" s="43">
        <v>2384000</v>
      </c>
      <c r="S11" s="46">
        <f>SUM(G11:R11)</f>
        <v>37096234.5</v>
      </c>
      <c r="T11" s="38"/>
    </row>
    <row r="12" spans="1:20" s="22" customFormat="1" ht="28.5" customHeight="1" x14ac:dyDescent="0.2">
      <c r="A12" s="39">
        <v>2</v>
      </c>
      <c r="B12" s="40">
        <v>1</v>
      </c>
      <c r="C12" s="40">
        <v>1</v>
      </c>
      <c r="D12" s="40">
        <v>2</v>
      </c>
      <c r="E12" s="41" t="s">
        <v>26</v>
      </c>
      <c r="F12" s="47" t="s">
        <v>27</v>
      </c>
      <c r="G12" s="43">
        <v>16404900</v>
      </c>
      <c r="H12" s="44">
        <v>-324000</v>
      </c>
      <c r="I12" s="48">
        <v>-15000</v>
      </c>
      <c r="J12" s="43">
        <v>0</v>
      </c>
      <c r="K12" s="43">
        <v>0</v>
      </c>
      <c r="L12" s="43">
        <v>55000</v>
      </c>
      <c r="M12" s="43">
        <v>650000</v>
      </c>
      <c r="N12" s="43">
        <v>-92000</v>
      </c>
      <c r="O12" s="43">
        <v>0</v>
      </c>
      <c r="P12" s="43">
        <v>0</v>
      </c>
      <c r="Q12" s="45">
        <f>925000-97000</f>
        <v>828000</v>
      </c>
      <c r="R12" s="43">
        <f>2670000-140500</f>
        <v>2529500</v>
      </c>
      <c r="S12" s="49">
        <f t="shared" ref="S12:S72" si="1">SUM(G12:R12)</f>
        <v>20036400</v>
      </c>
      <c r="T12" s="38"/>
    </row>
    <row r="13" spans="1:20" s="22" customFormat="1" ht="28.5" customHeight="1" x14ac:dyDescent="0.2">
      <c r="A13" s="39">
        <v>2</v>
      </c>
      <c r="B13" s="40">
        <v>1</v>
      </c>
      <c r="C13" s="40">
        <v>1</v>
      </c>
      <c r="D13" s="40">
        <v>3</v>
      </c>
      <c r="E13" s="41" t="s">
        <v>23</v>
      </c>
      <c r="F13" s="42" t="s">
        <v>28</v>
      </c>
      <c r="G13" s="43">
        <v>2360150</v>
      </c>
      <c r="H13" s="44">
        <v>2825150</v>
      </c>
      <c r="I13" s="43">
        <v>3384450</v>
      </c>
      <c r="J13" s="43">
        <v>3395600</v>
      </c>
      <c r="K13" s="43">
        <v>3158350</v>
      </c>
      <c r="L13" s="43">
        <v>3082350</v>
      </c>
      <c r="M13" s="43">
        <v>3064750</v>
      </c>
      <c r="N13" s="43">
        <v>3064750</v>
      </c>
      <c r="O13" s="43">
        <v>3064750</v>
      </c>
      <c r="P13" s="43">
        <v>3064750</v>
      </c>
      <c r="Q13" s="45">
        <v>3064750</v>
      </c>
      <c r="R13" s="43">
        <v>3064750</v>
      </c>
      <c r="S13" s="49">
        <f t="shared" si="1"/>
        <v>36594550</v>
      </c>
      <c r="T13" s="50"/>
    </row>
    <row r="14" spans="1:20" s="22" customFormat="1" ht="28.5" customHeight="1" x14ac:dyDescent="0.2">
      <c r="A14" s="39">
        <v>2</v>
      </c>
      <c r="B14" s="40">
        <v>1</v>
      </c>
      <c r="C14" s="40">
        <v>1</v>
      </c>
      <c r="D14" s="40">
        <v>4</v>
      </c>
      <c r="E14" s="41" t="s">
        <v>23</v>
      </c>
      <c r="F14" s="42" t="s">
        <v>29</v>
      </c>
      <c r="G14" s="43">
        <v>0</v>
      </c>
      <c r="H14" s="44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5">
        <v>0</v>
      </c>
      <c r="R14" s="43">
        <v>15144340.34</v>
      </c>
      <c r="S14" s="49">
        <f t="shared" si="1"/>
        <v>15144340.34</v>
      </c>
    </row>
    <row r="15" spans="1:20" s="22" customFormat="1" ht="27.75" customHeight="1" x14ac:dyDescent="0.2">
      <c r="A15" s="39">
        <v>2</v>
      </c>
      <c r="B15" s="40">
        <v>1</v>
      </c>
      <c r="C15" s="40">
        <v>1</v>
      </c>
      <c r="D15" s="40">
        <v>5</v>
      </c>
      <c r="E15" s="41" t="s">
        <v>30</v>
      </c>
      <c r="F15" s="42" t="s">
        <v>31</v>
      </c>
      <c r="G15" s="43">
        <v>680264.02</v>
      </c>
      <c r="H15" s="44">
        <v>470421.52</v>
      </c>
      <c r="I15" s="43">
        <v>528028.49</v>
      </c>
      <c r="J15" s="43">
        <v>24512.62</v>
      </c>
      <c r="K15" s="43">
        <f>9259777.81-1205706.76</f>
        <v>8054071.0500000007</v>
      </c>
      <c r="L15" s="43">
        <v>7716120.5099999998</v>
      </c>
      <c r="M15" s="43">
        <v>5091759.21</v>
      </c>
      <c r="N15" s="43">
        <v>17757770.98</v>
      </c>
      <c r="O15" s="43">
        <v>1832278.01</v>
      </c>
      <c r="P15" s="43">
        <v>842847.88</v>
      </c>
      <c r="Q15" s="45">
        <v>9052742.3300000001</v>
      </c>
      <c r="R15" s="43">
        <v>15303.57</v>
      </c>
      <c r="S15" s="49">
        <f t="shared" si="1"/>
        <v>52066120.190000005</v>
      </c>
      <c r="T15" s="38"/>
    </row>
    <row r="16" spans="1:20" s="22" customFormat="1" ht="28.5" hidden="1" customHeight="1" x14ac:dyDescent="0.2">
      <c r="A16" s="39">
        <v>2</v>
      </c>
      <c r="B16" s="40">
        <v>1</v>
      </c>
      <c r="C16" s="40">
        <v>2</v>
      </c>
      <c r="D16" s="40">
        <v>2</v>
      </c>
      <c r="E16" s="41" t="s">
        <v>30</v>
      </c>
      <c r="F16" s="47" t="s">
        <v>32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/>
      <c r="P16" s="43"/>
      <c r="Q16" s="45"/>
      <c r="R16" s="43"/>
      <c r="S16" s="49">
        <f t="shared" si="1"/>
        <v>0</v>
      </c>
    </row>
    <row r="17" spans="1:20" s="22" customFormat="1" ht="27.75" customHeight="1" x14ac:dyDescent="0.2">
      <c r="A17" s="39">
        <v>2</v>
      </c>
      <c r="B17" s="40">
        <v>1</v>
      </c>
      <c r="C17" s="40">
        <v>2</v>
      </c>
      <c r="D17" s="40">
        <v>2</v>
      </c>
      <c r="E17" s="41" t="s">
        <v>33</v>
      </c>
      <c r="F17" s="47" t="s">
        <v>34</v>
      </c>
      <c r="G17" s="43">
        <v>1590000</v>
      </c>
      <c r="H17" s="44">
        <v>1105000</v>
      </c>
      <c r="I17" s="43">
        <v>840000</v>
      </c>
      <c r="J17" s="43">
        <v>880000</v>
      </c>
      <c r="K17" s="43">
        <v>864500</v>
      </c>
      <c r="L17" s="43">
        <v>864500</v>
      </c>
      <c r="M17" s="43">
        <v>867500</v>
      </c>
      <c r="N17" s="43">
        <v>830500</v>
      </c>
      <c r="O17" s="43">
        <v>830500</v>
      </c>
      <c r="P17" s="43">
        <v>880000</v>
      </c>
      <c r="Q17" s="45">
        <v>882500</v>
      </c>
      <c r="R17" s="43">
        <v>862500</v>
      </c>
      <c r="S17" s="49">
        <f t="shared" si="1"/>
        <v>11297500</v>
      </c>
      <c r="T17" s="38"/>
    </row>
    <row r="18" spans="1:20" s="22" customFormat="1" ht="28.5" hidden="1" customHeight="1" x14ac:dyDescent="0.2">
      <c r="A18" s="39">
        <v>2</v>
      </c>
      <c r="B18" s="40">
        <v>1</v>
      </c>
      <c r="C18" s="40">
        <v>2</v>
      </c>
      <c r="D18" s="40">
        <v>2</v>
      </c>
      <c r="E18" s="41" t="s">
        <v>26</v>
      </c>
      <c r="F18" s="47" t="s">
        <v>35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/>
      <c r="P18" s="43"/>
      <c r="Q18" s="45"/>
      <c r="R18" s="43"/>
      <c r="S18" s="49">
        <f t="shared" si="1"/>
        <v>0</v>
      </c>
    </row>
    <row r="19" spans="1:20" s="22" customFormat="1" ht="28.5" customHeight="1" x14ac:dyDescent="0.2">
      <c r="A19" s="39">
        <v>2</v>
      </c>
      <c r="B19" s="40">
        <v>1</v>
      </c>
      <c r="C19" s="40">
        <v>2</v>
      </c>
      <c r="D19" s="40">
        <v>2</v>
      </c>
      <c r="E19" s="41" t="s">
        <v>36</v>
      </c>
      <c r="F19" s="47" t="s">
        <v>37</v>
      </c>
      <c r="G19" s="43">
        <v>876675</v>
      </c>
      <c r="H19" s="44">
        <v>0</v>
      </c>
      <c r="I19" s="43">
        <v>0</v>
      </c>
      <c r="J19" s="43">
        <v>0</v>
      </c>
      <c r="K19" s="43">
        <v>0</v>
      </c>
      <c r="L19" s="43">
        <v>60000</v>
      </c>
      <c r="M19" s="43">
        <v>30000</v>
      </c>
      <c r="N19" s="43">
        <f>30000-62000</f>
        <v>-32000</v>
      </c>
      <c r="O19" s="43">
        <v>30000</v>
      </c>
      <c r="P19" s="43">
        <v>0</v>
      </c>
      <c r="Q19" s="45">
        <v>24000</v>
      </c>
      <c r="R19" s="43">
        <f>60000+4009516.69</f>
        <v>4069516.69</v>
      </c>
      <c r="S19" s="49">
        <f t="shared" si="1"/>
        <v>5058191.6899999995</v>
      </c>
    </row>
    <row r="20" spans="1:20" s="22" customFormat="1" ht="28.5" hidden="1" customHeight="1" x14ac:dyDescent="0.2">
      <c r="A20" s="39">
        <v>2</v>
      </c>
      <c r="B20" s="40">
        <v>1</v>
      </c>
      <c r="C20" s="40">
        <v>2</v>
      </c>
      <c r="D20" s="40">
        <v>2</v>
      </c>
      <c r="E20" s="41" t="s">
        <v>38</v>
      </c>
      <c r="F20" s="47" t="s">
        <v>39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/>
      <c r="P20" s="43"/>
      <c r="Q20" s="45"/>
      <c r="R20" s="43">
        <v>0</v>
      </c>
      <c r="S20" s="49">
        <f t="shared" si="1"/>
        <v>0</v>
      </c>
    </row>
    <row r="21" spans="1:20" s="22" customFormat="1" ht="28.5" customHeight="1" x14ac:dyDescent="0.2">
      <c r="A21" s="39">
        <v>2</v>
      </c>
      <c r="B21" s="40">
        <v>1</v>
      </c>
      <c r="C21" s="40">
        <v>3</v>
      </c>
      <c r="D21" s="40">
        <v>1</v>
      </c>
      <c r="E21" s="41" t="s">
        <v>23</v>
      </c>
      <c r="F21" s="42" t="s">
        <v>40</v>
      </c>
      <c r="G21" s="43">
        <v>1400000</v>
      </c>
      <c r="H21" s="44">
        <v>0</v>
      </c>
      <c r="I21" s="43">
        <v>1440000</v>
      </c>
      <c r="J21" s="43">
        <v>1320000</v>
      </c>
      <c r="K21" s="43">
        <v>86500</v>
      </c>
      <c r="L21" s="43">
        <v>1365087.11</v>
      </c>
      <c r="M21" s="43">
        <v>2240000</v>
      </c>
      <c r="N21" s="43">
        <f>40000-1120000</f>
        <v>-1080000</v>
      </c>
      <c r="O21" s="43">
        <v>1320000</v>
      </c>
      <c r="P21" s="43">
        <v>685506.56000000006</v>
      </c>
      <c r="Q21" s="45">
        <v>1320000</v>
      </c>
      <c r="R21" s="43">
        <v>240000</v>
      </c>
      <c r="S21" s="49">
        <f t="shared" si="1"/>
        <v>10337093.67</v>
      </c>
    </row>
    <row r="22" spans="1:20" s="22" customFormat="1" ht="27.75" customHeight="1" x14ac:dyDescent="0.2">
      <c r="A22" s="39">
        <v>2</v>
      </c>
      <c r="B22" s="40">
        <v>1</v>
      </c>
      <c r="C22" s="40">
        <v>3</v>
      </c>
      <c r="D22" s="40">
        <v>2</v>
      </c>
      <c r="E22" s="41" t="s">
        <v>23</v>
      </c>
      <c r="F22" s="42" t="s">
        <v>41</v>
      </c>
      <c r="G22" s="43">
        <v>95250</v>
      </c>
      <c r="H22" s="44">
        <v>138000</v>
      </c>
      <c r="I22" s="43">
        <v>138000</v>
      </c>
      <c r="J22" s="43">
        <v>138000</v>
      </c>
      <c r="K22" s="43">
        <v>138000</v>
      </c>
      <c r="L22" s="43">
        <v>144750</v>
      </c>
      <c r="M22" s="43">
        <v>144750</v>
      </c>
      <c r="N22" s="43">
        <v>167250</v>
      </c>
      <c r="O22" s="43">
        <v>167250</v>
      </c>
      <c r="P22" s="43">
        <v>185250</v>
      </c>
      <c r="Q22" s="45">
        <v>185250</v>
      </c>
      <c r="R22" s="43">
        <v>185250</v>
      </c>
      <c r="S22" s="49">
        <f t="shared" si="1"/>
        <v>1827000</v>
      </c>
    </row>
    <row r="23" spans="1:20" s="22" customFormat="1" ht="28.5" hidden="1" customHeight="1" x14ac:dyDescent="0.2">
      <c r="A23" s="39">
        <v>2</v>
      </c>
      <c r="B23" s="40">
        <v>1</v>
      </c>
      <c r="C23" s="40">
        <v>4</v>
      </c>
      <c r="D23" s="40">
        <v>2</v>
      </c>
      <c r="E23" s="41" t="s">
        <v>42</v>
      </c>
      <c r="F23" s="42" t="s">
        <v>43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/>
      <c r="P23" s="43"/>
      <c r="Q23" s="45"/>
      <c r="R23" s="43"/>
      <c r="S23" s="49">
        <f t="shared" si="1"/>
        <v>0</v>
      </c>
    </row>
    <row r="24" spans="1:20" s="22" customFormat="1" ht="28.5" customHeight="1" x14ac:dyDescent="0.2">
      <c r="A24" s="39">
        <v>2</v>
      </c>
      <c r="B24" s="40">
        <v>1</v>
      </c>
      <c r="C24" s="40">
        <v>4</v>
      </c>
      <c r="D24" s="40">
        <v>2</v>
      </c>
      <c r="E24" s="41" t="s">
        <v>44</v>
      </c>
      <c r="F24" s="42" t="s">
        <v>45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55225</v>
      </c>
      <c r="M24" s="43">
        <v>17938.7</v>
      </c>
      <c r="N24" s="43">
        <v>259625.55</v>
      </c>
      <c r="O24" s="43">
        <v>167278.95000000001</v>
      </c>
      <c r="P24" s="43">
        <v>164524.45000000001</v>
      </c>
      <c r="Q24" s="45">
        <v>154273.5</v>
      </c>
      <c r="R24" s="43">
        <v>540405.65</v>
      </c>
      <c r="S24" s="49">
        <f t="shared" si="1"/>
        <v>1359271.8</v>
      </c>
    </row>
    <row r="25" spans="1:20" s="22" customFormat="1" ht="28.5" customHeight="1" x14ac:dyDescent="0.2">
      <c r="A25" s="39">
        <v>2</v>
      </c>
      <c r="B25" s="40">
        <v>1</v>
      </c>
      <c r="C25" s="40">
        <v>5</v>
      </c>
      <c r="D25" s="40">
        <v>1</v>
      </c>
      <c r="E25" s="41" t="s">
        <v>23</v>
      </c>
      <c r="F25" s="51" t="s">
        <v>46</v>
      </c>
      <c r="G25" s="43">
        <v>1024551.05</v>
      </c>
      <c r="H25" s="44">
        <v>830901.18</v>
      </c>
      <c r="I25" s="43">
        <v>0</v>
      </c>
      <c r="J25" s="43">
        <v>775500.17</v>
      </c>
      <c r="K25" s="43">
        <v>735681.05</v>
      </c>
      <c r="L25" s="43">
        <v>696234.13</v>
      </c>
      <c r="M25" s="43">
        <v>779679.96</v>
      </c>
      <c r="N25" s="43">
        <v>889635.06</v>
      </c>
      <c r="O25" s="43">
        <v>1203317.8</v>
      </c>
      <c r="P25" s="43">
        <v>1227637.9099999999</v>
      </c>
      <c r="Q25" s="45">
        <v>1343638.28</v>
      </c>
      <c r="R25" s="43">
        <v>2818217.83</v>
      </c>
      <c r="S25" s="49">
        <f t="shared" si="1"/>
        <v>12324994.42</v>
      </c>
    </row>
    <row r="26" spans="1:20" s="22" customFormat="1" ht="28.5" customHeight="1" x14ac:dyDescent="0.2">
      <c r="A26" s="39">
        <v>2</v>
      </c>
      <c r="B26" s="40">
        <v>1</v>
      </c>
      <c r="C26" s="40">
        <v>5</v>
      </c>
      <c r="D26" s="40">
        <v>2</v>
      </c>
      <c r="E26" s="41" t="s">
        <v>23</v>
      </c>
      <c r="F26" s="51" t="s">
        <v>47</v>
      </c>
      <c r="G26" s="43">
        <v>1049920.95</v>
      </c>
      <c r="H26" s="44">
        <v>882552.65</v>
      </c>
      <c r="I26" s="43">
        <v>0</v>
      </c>
      <c r="J26" s="43">
        <v>827073.51</v>
      </c>
      <c r="K26" s="43">
        <v>786094.89</v>
      </c>
      <c r="L26" s="43">
        <v>743765.12</v>
      </c>
      <c r="M26" s="43">
        <v>828406.42</v>
      </c>
      <c r="N26" s="43">
        <v>940672.17</v>
      </c>
      <c r="O26" s="43">
        <v>1238970.75</v>
      </c>
      <c r="P26" s="43">
        <v>1263325.18</v>
      </c>
      <c r="Q26" s="45">
        <v>1381903.14</v>
      </c>
      <c r="R26" s="43">
        <v>2906049.84</v>
      </c>
      <c r="S26" s="49">
        <f t="shared" si="1"/>
        <v>12848734.620000001</v>
      </c>
    </row>
    <row r="27" spans="1:20" s="22" customFormat="1" ht="28.5" customHeight="1" thickBot="1" x14ac:dyDescent="0.25">
      <c r="A27" s="52">
        <v>2</v>
      </c>
      <c r="B27" s="53">
        <v>1</v>
      </c>
      <c r="C27" s="53">
        <v>5</v>
      </c>
      <c r="D27" s="53">
        <v>3</v>
      </c>
      <c r="E27" s="54" t="s">
        <v>23</v>
      </c>
      <c r="F27" s="55" t="s">
        <v>48</v>
      </c>
      <c r="G27" s="56">
        <v>137185.62</v>
      </c>
      <c r="H27" s="57">
        <v>107855.96</v>
      </c>
      <c r="I27" s="56">
        <v>0</v>
      </c>
      <c r="J27" s="56">
        <v>98950.23</v>
      </c>
      <c r="K27" s="56">
        <v>94938.97</v>
      </c>
      <c r="L27" s="56">
        <v>84130.1</v>
      </c>
      <c r="M27" s="56">
        <v>93333.57</v>
      </c>
      <c r="N27" s="56">
        <v>105180.54</v>
      </c>
      <c r="O27" s="56">
        <v>153532.82</v>
      </c>
      <c r="P27" s="56">
        <v>157225.21</v>
      </c>
      <c r="Q27" s="58">
        <v>171920.9</v>
      </c>
      <c r="R27" s="56">
        <v>357586.48</v>
      </c>
      <c r="S27" s="59">
        <f t="shared" si="1"/>
        <v>1561840.4</v>
      </c>
    </row>
    <row r="28" spans="1:20" s="22" customFormat="1" ht="15" customHeight="1" thickBot="1" x14ac:dyDescent="0.25">
      <c r="A28" s="60"/>
      <c r="B28" s="61"/>
      <c r="C28" s="61"/>
      <c r="D28" s="61"/>
      <c r="E28" s="61"/>
      <c r="F28" s="61"/>
      <c r="G28" s="61"/>
      <c r="H28" s="62"/>
      <c r="I28" s="62"/>
      <c r="J28" s="62"/>
      <c r="K28" s="62"/>
      <c r="L28" s="62"/>
      <c r="M28" s="62"/>
      <c r="N28" s="62"/>
      <c r="O28" s="62"/>
      <c r="P28" s="62"/>
      <c r="Q28" s="63"/>
      <c r="R28" s="62"/>
      <c r="S28" s="64"/>
    </row>
    <row r="29" spans="1:20" s="22" customFormat="1" ht="28.5" customHeight="1" thickBot="1" x14ac:dyDescent="0.25">
      <c r="A29" s="65"/>
      <c r="B29" s="66"/>
      <c r="C29" s="66"/>
      <c r="D29" s="66"/>
      <c r="E29" s="66"/>
      <c r="F29" s="66" t="s">
        <v>49</v>
      </c>
      <c r="G29" s="67">
        <f t="shared" ref="G29:R29" si="2">SUM(G30:G72)</f>
        <v>1632683.6099999999</v>
      </c>
      <c r="H29" s="68">
        <f t="shared" si="2"/>
        <v>1577526.77</v>
      </c>
      <c r="I29" s="68">
        <f t="shared" si="2"/>
        <v>2052920.3800000001</v>
      </c>
      <c r="J29" s="68">
        <f t="shared" si="2"/>
        <v>2323787.0499999998</v>
      </c>
      <c r="K29" s="68">
        <f t="shared" si="2"/>
        <v>2094337.4</v>
      </c>
      <c r="L29" s="68">
        <f t="shared" si="2"/>
        <v>2037876.38</v>
      </c>
      <c r="M29" s="68">
        <f t="shared" si="2"/>
        <v>1395914.0599999996</v>
      </c>
      <c r="N29" s="68">
        <f t="shared" si="2"/>
        <v>3802153.47</v>
      </c>
      <c r="O29" s="68">
        <f t="shared" si="2"/>
        <v>2941628.3</v>
      </c>
      <c r="P29" s="68">
        <f t="shared" si="2"/>
        <v>2995501.29</v>
      </c>
      <c r="Q29" s="69">
        <f t="shared" si="2"/>
        <v>11196276.279999999</v>
      </c>
      <c r="R29" s="68">
        <f t="shared" si="2"/>
        <v>8959581.2899999991</v>
      </c>
      <c r="S29" s="70">
        <f>SUM(G29:R29)</f>
        <v>43010186.279999994</v>
      </c>
      <c r="T29" s="38"/>
    </row>
    <row r="30" spans="1:20" s="22" customFormat="1" ht="28.5" customHeight="1" x14ac:dyDescent="0.2">
      <c r="A30" s="30">
        <v>2</v>
      </c>
      <c r="B30" s="31">
        <v>2</v>
      </c>
      <c r="C30" s="31">
        <v>1</v>
      </c>
      <c r="D30" s="31">
        <v>2</v>
      </c>
      <c r="E30" s="32" t="s">
        <v>23</v>
      </c>
      <c r="F30" s="71" t="s">
        <v>50</v>
      </c>
      <c r="G30" s="72">
        <v>254593.08</v>
      </c>
      <c r="H30" s="34">
        <v>327312.26</v>
      </c>
      <c r="I30" s="34">
        <v>303255.08</v>
      </c>
      <c r="J30" s="34">
        <v>347931.13</v>
      </c>
      <c r="K30" s="34">
        <v>340319.54</v>
      </c>
      <c r="L30" s="34">
        <v>214367.4</v>
      </c>
      <c r="M30" s="34">
        <v>217503.31</v>
      </c>
      <c r="N30" s="34">
        <v>156542.54</v>
      </c>
      <c r="O30" s="34">
        <v>153961.67000000001</v>
      </c>
      <c r="P30" s="34">
        <v>168567.64</v>
      </c>
      <c r="Q30" s="36">
        <v>171817.52</v>
      </c>
      <c r="R30" s="34">
        <v>176645.97</v>
      </c>
      <c r="S30" s="37">
        <f t="shared" si="1"/>
        <v>2832817.14</v>
      </c>
      <c r="T30" s="38"/>
    </row>
    <row r="31" spans="1:20" s="22" customFormat="1" ht="27.75" customHeight="1" x14ac:dyDescent="0.2">
      <c r="A31" s="39">
        <v>2</v>
      </c>
      <c r="B31" s="40">
        <v>2</v>
      </c>
      <c r="C31" s="40">
        <v>1</v>
      </c>
      <c r="D31" s="40">
        <v>3</v>
      </c>
      <c r="E31" s="41" t="s">
        <v>23</v>
      </c>
      <c r="F31" s="51" t="s">
        <v>51</v>
      </c>
      <c r="G31" s="73">
        <v>141119.47</v>
      </c>
      <c r="H31" s="43">
        <v>62251.44</v>
      </c>
      <c r="I31" s="43">
        <v>62749.19</v>
      </c>
      <c r="J31" s="43">
        <v>63112.5</v>
      </c>
      <c r="K31" s="43">
        <v>0</v>
      </c>
      <c r="L31" s="43">
        <v>0</v>
      </c>
      <c r="M31" s="43">
        <v>0</v>
      </c>
      <c r="N31" s="43">
        <v>245180.4</v>
      </c>
      <c r="O31" s="43">
        <v>0</v>
      </c>
      <c r="P31" s="43">
        <v>335297.45</v>
      </c>
      <c r="Q31" s="45">
        <v>41707.75</v>
      </c>
      <c r="R31" s="43">
        <v>41946.99</v>
      </c>
      <c r="S31" s="49">
        <f t="shared" si="1"/>
        <v>993365.19</v>
      </c>
    </row>
    <row r="32" spans="1:20" s="22" customFormat="1" ht="28.5" hidden="1" customHeight="1" x14ac:dyDescent="0.2">
      <c r="A32" s="39">
        <v>2</v>
      </c>
      <c r="B32" s="40">
        <v>2</v>
      </c>
      <c r="C32" s="40">
        <v>1</v>
      </c>
      <c r="D32" s="40">
        <v>4</v>
      </c>
      <c r="E32" s="41" t="s">
        <v>23</v>
      </c>
      <c r="F32" s="51" t="s">
        <v>52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/>
      <c r="P32" s="43"/>
      <c r="Q32" s="45"/>
      <c r="R32" s="43"/>
      <c r="S32" s="49">
        <f t="shared" si="1"/>
        <v>0</v>
      </c>
    </row>
    <row r="33" spans="1:20" s="22" customFormat="1" ht="28.5" customHeight="1" x14ac:dyDescent="0.2">
      <c r="A33" s="39">
        <v>2</v>
      </c>
      <c r="B33" s="40">
        <v>2</v>
      </c>
      <c r="C33" s="40">
        <v>1</v>
      </c>
      <c r="D33" s="40">
        <v>5</v>
      </c>
      <c r="E33" s="41" t="s">
        <v>23</v>
      </c>
      <c r="F33" s="51" t="s">
        <v>53</v>
      </c>
      <c r="G33" s="73">
        <v>14457.22</v>
      </c>
      <c r="H33" s="43">
        <v>8229.73</v>
      </c>
      <c r="I33" s="43">
        <v>14275.82</v>
      </c>
      <c r="J33" s="43">
        <v>13983.23</v>
      </c>
      <c r="K33" s="43">
        <v>14319.03</v>
      </c>
      <c r="L33" s="43">
        <v>14031.2</v>
      </c>
      <c r="M33" s="43">
        <v>14386.06</v>
      </c>
      <c r="N33" s="43">
        <v>14277.16</v>
      </c>
      <c r="O33" s="43">
        <v>88254.6</v>
      </c>
      <c r="P33" s="43">
        <v>49763.98</v>
      </c>
      <c r="Q33" s="45">
        <v>49914.99</v>
      </c>
      <c r="R33" s="43">
        <v>49914.36</v>
      </c>
      <c r="S33" s="49">
        <f t="shared" si="1"/>
        <v>345807.38</v>
      </c>
    </row>
    <row r="34" spans="1:20" s="22" customFormat="1" ht="28.5" customHeight="1" x14ac:dyDescent="0.2">
      <c r="A34" s="39">
        <v>2</v>
      </c>
      <c r="B34" s="40">
        <v>2</v>
      </c>
      <c r="C34" s="40">
        <v>1</v>
      </c>
      <c r="D34" s="40">
        <v>6</v>
      </c>
      <c r="E34" s="41" t="s">
        <v>23</v>
      </c>
      <c r="F34" s="51" t="s">
        <v>54</v>
      </c>
      <c r="G34" s="73">
        <v>376170.85</v>
      </c>
      <c r="H34" s="43">
        <v>0</v>
      </c>
      <c r="I34" s="43">
        <v>684941.26</v>
      </c>
      <c r="J34" s="43">
        <v>414246.61</v>
      </c>
      <c r="K34" s="43">
        <v>430425.86</v>
      </c>
      <c r="L34" s="43">
        <v>439847.87</v>
      </c>
      <c r="M34" s="43">
        <v>482909.06</v>
      </c>
      <c r="N34" s="43">
        <v>419179.48</v>
      </c>
      <c r="O34" s="43">
        <v>430272.73</v>
      </c>
      <c r="P34" s="43">
        <v>438286.14</v>
      </c>
      <c r="Q34" s="45">
        <v>530434.55000000005</v>
      </c>
      <c r="R34" s="43">
        <v>482889.63</v>
      </c>
      <c r="S34" s="49">
        <f>SUM(G34:R34)</f>
        <v>5129604.04</v>
      </c>
      <c r="T34" s="38"/>
    </row>
    <row r="35" spans="1:20" s="22" customFormat="1" ht="28.5" customHeight="1" x14ac:dyDescent="0.2">
      <c r="A35" s="39">
        <v>2</v>
      </c>
      <c r="B35" s="40">
        <v>2</v>
      </c>
      <c r="C35" s="40">
        <v>1</v>
      </c>
      <c r="D35" s="40">
        <v>7</v>
      </c>
      <c r="E35" s="41" t="s">
        <v>23</v>
      </c>
      <c r="F35" s="51" t="s">
        <v>55</v>
      </c>
      <c r="G35" s="73">
        <v>8000</v>
      </c>
      <c r="H35" s="43">
        <v>8000</v>
      </c>
      <c r="I35" s="43">
        <v>41750</v>
      </c>
      <c r="J35" s="43">
        <v>0</v>
      </c>
      <c r="K35" s="43">
        <v>0</v>
      </c>
      <c r="L35" s="43">
        <v>25700</v>
      </c>
      <c r="M35" s="43">
        <v>0</v>
      </c>
      <c r="N35" s="43">
        <v>24200</v>
      </c>
      <c r="O35" s="43">
        <v>33750</v>
      </c>
      <c r="P35" s="43">
        <v>30000</v>
      </c>
      <c r="Q35" s="45">
        <v>59200</v>
      </c>
      <c r="R35" s="43">
        <v>17550</v>
      </c>
      <c r="S35" s="49">
        <f t="shared" si="1"/>
        <v>248150</v>
      </c>
    </row>
    <row r="36" spans="1:20" s="22" customFormat="1" ht="28.5" customHeight="1" x14ac:dyDescent="0.2">
      <c r="A36" s="39">
        <v>2</v>
      </c>
      <c r="B36" s="40">
        <v>2</v>
      </c>
      <c r="C36" s="40">
        <v>1</v>
      </c>
      <c r="D36" s="40">
        <v>8</v>
      </c>
      <c r="E36" s="41" t="s">
        <v>23</v>
      </c>
      <c r="F36" s="51" t="s">
        <v>56</v>
      </c>
      <c r="G36" s="73">
        <v>0</v>
      </c>
      <c r="H36" s="43">
        <v>14750</v>
      </c>
      <c r="I36" s="43">
        <v>7375</v>
      </c>
      <c r="J36" s="43">
        <v>7375</v>
      </c>
      <c r="K36" s="43">
        <v>7375</v>
      </c>
      <c r="L36" s="43">
        <v>7375</v>
      </c>
      <c r="M36" s="43">
        <v>0</v>
      </c>
      <c r="N36" s="43">
        <v>15616</v>
      </c>
      <c r="O36" s="43">
        <v>7375</v>
      </c>
      <c r="P36" s="43">
        <v>7375</v>
      </c>
      <c r="Q36" s="45">
        <v>7375</v>
      </c>
      <c r="R36" s="43">
        <v>0</v>
      </c>
      <c r="S36" s="49">
        <f t="shared" si="1"/>
        <v>81991</v>
      </c>
    </row>
    <row r="37" spans="1:20" s="22" customFormat="1" ht="28.5" customHeight="1" x14ac:dyDescent="0.2">
      <c r="A37" s="39">
        <v>2</v>
      </c>
      <c r="B37" s="40">
        <v>2</v>
      </c>
      <c r="C37" s="40">
        <v>2</v>
      </c>
      <c r="D37" s="40">
        <v>1</v>
      </c>
      <c r="E37" s="41" t="s">
        <v>23</v>
      </c>
      <c r="F37" s="51" t="s">
        <v>57</v>
      </c>
      <c r="G37" s="73">
        <v>0</v>
      </c>
      <c r="H37" s="43">
        <f>1349717.73-1349717.73</f>
        <v>0</v>
      </c>
      <c r="I37" s="43">
        <v>0</v>
      </c>
      <c r="J37" s="43">
        <v>0</v>
      </c>
      <c r="K37" s="43">
        <v>0</v>
      </c>
      <c r="L37" s="43">
        <v>1150</v>
      </c>
      <c r="M37" s="43">
        <v>0</v>
      </c>
      <c r="N37" s="43">
        <v>320500</v>
      </c>
      <c r="O37" s="43">
        <v>1147764.93</v>
      </c>
      <c r="P37" s="43">
        <f>1079700-66080</f>
        <v>1013620</v>
      </c>
      <c r="Q37" s="45">
        <v>1499780</v>
      </c>
      <c r="R37" s="43">
        <v>1557600</v>
      </c>
      <c r="S37" s="49">
        <f t="shared" si="1"/>
        <v>5540414.9299999997</v>
      </c>
    </row>
    <row r="38" spans="1:20" s="22" customFormat="1" ht="28.5" customHeight="1" x14ac:dyDescent="0.2">
      <c r="A38" s="39">
        <v>2</v>
      </c>
      <c r="B38" s="40">
        <v>2</v>
      </c>
      <c r="C38" s="40">
        <v>2</v>
      </c>
      <c r="D38" s="40">
        <v>2</v>
      </c>
      <c r="E38" s="41" t="s">
        <v>23</v>
      </c>
      <c r="F38" s="51" t="s">
        <v>58</v>
      </c>
      <c r="G38" s="73">
        <v>0</v>
      </c>
      <c r="H38" s="43">
        <v>24780</v>
      </c>
      <c r="I38" s="43">
        <v>0</v>
      </c>
      <c r="J38" s="43">
        <v>0</v>
      </c>
      <c r="K38" s="43">
        <v>0</v>
      </c>
      <c r="L38" s="43">
        <v>11231.73</v>
      </c>
      <c r="M38" s="43">
        <v>9440</v>
      </c>
      <c r="N38" s="43">
        <v>70146.03</v>
      </c>
      <c r="O38" s="43">
        <v>0</v>
      </c>
      <c r="P38" s="43">
        <v>15340</v>
      </c>
      <c r="Q38" s="45">
        <v>8001.09</v>
      </c>
      <c r="R38" s="43">
        <v>256307.8</v>
      </c>
      <c r="S38" s="49">
        <f t="shared" si="1"/>
        <v>395246.65</v>
      </c>
    </row>
    <row r="39" spans="1:20" s="22" customFormat="1" ht="28.5" customHeight="1" x14ac:dyDescent="0.2">
      <c r="A39" s="39">
        <v>2</v>
      </c>
      <c r="B39" s="40">
        <v>2</v>
      </c>
      <c r="C39" s="40">
        <v>3</v>
      </c>
      <c r="D39" s="40">
        <v>1</v>
      </c>
      <c r="E39" s="41" t="s">
        <v>23</v>
      </c>
      <c r="F39" s="51" t="s">
        <v>59</v>
      </c>
      <c r="G39" s="7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101300</v>
      </c>
      <c r="M39" s="43">
        <v>83300</v>
      </c>
      <c r="N39" s="43">
        <v>159810</v>
      </c>
      <c r="O39" s="43">
        <v>228360.82</v>
      </c>
      <c r="P39" s="43">
        <v>0</v>
      </c>
      <c r="Q39" s="45">
        <v>255100</v>
      </c>
      <c r="R39" s="43">
        <v>338444.45</v>
      </c>
      <c r="S39" s="49">
        <f t="shared" si="1"/>
        <v>1166315.27</v>
      </c>
    </row>
    <row r="40" spans="1:20" s="22" customFormat="1" ht="28.5" customHeight="1" x14ac:dyDescent="0.2">
      <c r="A40" s="39">
        <v>2</v>
      </c>
      <c r="B40" s="40">
        <v>2</v>
      </c>
      <c r="C40" s="40">
        <v>3</v>
      </c>
      <c r="D40" s="40">
        <v>1</v>
      </c>
      <c r="E40" s="41" t="s">
        <v>42</v>
      </c>
      <c r="F40" s="51" t="s">
        <v>60</v>
      </c>
      <c r="G40" s="7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16415.88</v>
      </c>
      <c r="P40" s="43">
        <v>0</v>
      </c>
      <c r="Q40" s="45">
        <v>0</v>
      </c>
      <c r="R40" s="43">
        <v>140822.18</v>
      </c>
      <c r="S40" s="49">
        <f>SUM(G40:R40)</f>
        <v>157238.06</v>
      </c>
    </row>
    <row r="41" spans="1:20" s="22" customFormat="1" ht="28.5" customHeight="1" x14ac:dyDescent="0.2">
      <c r="A41" s="39">
        <v>2</v>
      </c>
      <c r="B41" s="74">
        <v>2</v>
      </c>
      <c r="C41" s="74">
        <v>4</v>
      </c>
      <c r="D41" s="74">
        <v>1</v>
      </c>
      <c r="E41" s="75" t="s">
        <v>23</v>
      </c>
      <c r="F41" s="76" t="s">
        <v>61</v>
      </c>
      <c r="G41" s="73">
        <v>0</v>
      </c>
      <c r="H41" s="43">
        <v>0</v>
      </c>
      <c r="I41" s="43"/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5">
        <v>16075</v>
      </c>
      <c r="R41" s="43">
        <v>0</v>
      </c>
      <c r="S41" s="49">
        <f t="shared" si="1"/>
        <v>16075</v>
      </c>
      <c r="T41" s="38"/>
    </row>
    <row r="42" spans="1:20" s="22" customFormat="1" ht="28.5" hidden="1" customHeight="1" x14ac:dyDescent="0.2">
      <c r="A42" s="39">
        <v>2</v>
      </c>
      <c r="B42" s="74">
        <v>2</v>
      </c>
      <c r="C42" s="74">
        <v>4</v>
      </c>
      <c r="D42" s="74">
        <v>2</v>
      </c>
      <c r="E42" s="75" t="s">
        <v>23</v>
      </c>
      <c r="F42" s="76" t="s">
        <v>62</v>
      </c>
      <c r="G42" s="7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/>
      <c r="P42" s="43">
        <v>0</v>
      </c>
      <c r="Q42" s="45"/>
      <c r="R42" s="43"/>
      <c r="S42" s="49">
        <f t="shared" si="1"/>
        <v>0</v>
      </c>
    </row>
    <row r="43" spans="1:20" s="22" customFormat="1" ht="28.5" customHeight="1" x14ac:dyDescent="0.2">
      <c r="A43" s="39">
        <v>2</v>
      </c>
      <c r="B43" s="74">
        <v>2</v>
      </c>
      <c r="C43" s="74">
        <v>4</v>
      </c>
      <c r="D43" s="74">
        <v>3</v>
      </c>
      <c r="E43" s="75" t="s">
        <v>23</v>
      </c>
      <c r="F43" s="76" t="s">
        <v>63</v>
      </c>
      <c r="G43" s="73">
        <v>0</v>
      </c>
      <c r="H43" s="43">
        <v>0</v>
      </c>
      <c r="I43" s="43"/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240000</v>
      </c>
      <c r="Q43" s="45">
        <f>4500-79178.02</f>
        <v>-74678.02</v>
      </c>
      <c r="R43" s="43">
        <v>13500</v>
      </c>
      <c r="S43" s="49">
        <f t="shared" si="1"/>
        <v>178821.97999999998</v>
      </c>
    </row>
    <row r="44" spans="1:20" s="22" customFormat="1" ht="27.75" customHeight="1" x14ac:dyDescent="0.2">
      <c r="A44" s="39">
        <v>2</v>
      </c>
      <c r="B44" s="74">
        <v>2</v>
      </c>
      <c r="C44" s="74">
        <v>4</v>
      </c>
      <c r="D44" s="74">
        <v>4</v>
      </c>
      <c r="E44" s="75" t="s">
        <v>23</v>
      </c>
      <c r="F44" s="76" t="s">
        <v>64</v>
      </c>
      <c r="G44" s="73">
        <v>0</v>
      </c>
      <c r="H44" s="43">
        <v>0</v>
      </c>
      <c r="I44" s="43">
        <v>1000</v>
      </c>
      <c r="J44" s="43">
        <v>0</v>
      </c>
      <c r="K44" s="43">
        <v>0</v>
      </c>
      <c r="L44" s="43">
        <v>255965</v>
      </c>
      <c r="M44" s="43">
        <v>0</v>
      </c>
      <c r="N44" s="43">
        <v>0</v>
      </c>
      <c r="O44" s="43">
        <v>0</v>
      </c>
      <c r="P44" s="43">
        <v>7140</v>
      </c>
      <c r="Q44" s="45">
        <v>254845.34</v>
      </c>
      <c r="R44" s="43">
        <v>5521</v>
      </c>
      <c r="S44" s="49">
        <f t="shared" si="1"/>
        <v>524471.34</v>
      </c>
      <c r="T44" s="38"/>
    </row>
    <row r="45" spans="1:20" s="22" customFormat="1" ht="28.5" hidden="1" customHeight="1" x14ac:dyDescent="0.2">
      <c r="A45" s="39">
        <v>2</v>
      </c>
      <c r="B45" s="74">
        <v>2</v>
      </c>
      <c r="C45" s="74">
        <v>5</v>
      </c>
      <c r="D45" s="74">
        <v>1</v>
      </c>
      <c r="E45" s="75" t="s">
        <v>23</v>
      </c>
      <c r="F45" s="76" t="s">
        <v>65</v>
      </c>
      <c r="G45" s="7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/>
      <c r="P45" s="43"/>
      <c r="Q45" s="45"/>
      <c r="R45" s="43"/>
      <c r="S45" s="49">
        <f t="shared" si="1"/>
        <v>0</v>
      </c>
    </row>
    <row r="46" spans="1:20" s="22" customFormat="1" ht="28.5" hidden="1" customHeight="1" x14ac:dyDescent="0.2">
      <c r="A46" s="39">
        <v>2</v>
      </c>
      <c r="B46" s="74">
        <v>2</v>
      </c>
      <c r="C46" s="74">
        <v>5</v>
      </c>
      <c r="D46" s="74">
        <v>3</v>
      </c>
      <c r="E46" s="75" t="s">
        <v>30</v>
      </c>
      <c r="F46" s="76" t="s">
        <v>66</v>
      </c>
      <c r="G46" s="7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/>
      <c r="P46" s="43"/>
      <c r="Q46" s="45"/>
      <c r="R46" s="43"/>
      <c r="S46" s="49">
        <f t="shared" si="1"/>
        <v>0</v>
      </c>
    </row>
    <row r="47" spans="1:20" s="22" customFormat="1" ht="28.5" hidden="1" customHeight="1" x14ac:dyDescent="0.2">
      <c r="A47" s="39">
        <v>2</v>
      </c>
      <c r="B47" s="74">
        <v>2</v>
      </c>
      <c r="C47" s="74">
        <v>5</v>
      </c>
      <c r="D47" s="74">
        <v>3</v>
      </c>
      <c r="E47" s="75" t="s">
        <v>44</v>
      </c>
      <c r="F47" s="76" t="s">
        <v>67</v>
      </c>
      <c r="G47" s="7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/>
      <c r="P47" s="43"/>
      <c r="Q47" s="45"/>
      <c r="R47" s="43"/>
      <c r="S47" s="49">
        <f t="shared" si="1"/>
        <v>0</v>
      </c>
    </row>
    <row r="48" spans="1:20" s="22" customFormat="1" ht="28.5" customHeight="1" x14ac:dyDescent="0.2">
      <c r="A48" s="39">
        <v>2</v>
      </c>
      <c r="B48" s="74">
        <v>2</v>
      </c>
      <c r="C48" s="74">
        <v>5</v>
      </c>
      <c r="D48" s="40">
        <v>4</v>
      </c>
      <c r="E48" s="41" t="s">
        <v>23</v>
      </c>
      <c r="F48" s="51" t="s">
        <v>68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9951</v>
      </c>
      <c r="N48" s="43">
        <v>0</v>
      </c>
      <c r="O48" s="43">
        <v>0</v>
      </c>
      <c r="P48" s="43">
        <v>0</v>
      </c>
      <c r="Q48" s="45">
        <v>0</v>
      </c>
      <c r="R48" s="43">
        <v>44000</v>
      </c>
      <c r="S48" s="49">
        <f t="shared" si="1"/>
        <v>53951</v>
      </c>
      <c r="T48" s="38"/>
    </row>
    <row r="49" spans="1:20" s="22" customFormat="1" ht="28.5" hidden="1" customHeight="1" x14ac:dyDescent="0.2">
      <c r="A49" s="39">
        <v>2</v>
      </c>
      <c r="B49" s="74">
        <v>2</v>
      </c>
      <c r="C49" s="74">
        <v>5</v>
      </c>
      <c r="D49" s="40">
        <v>8</v>
      </c>
      <c r="E49" s="41" t="s">
        <v>23</v>
      </c>
      <c r="F49" s="51" t="s">
        <v>69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/>
      <c r="P49" s="43"/>
      <c r="Q49" s="45"/>
      <c r="R49" s="43"/>
      <c r="S49" s="49">
        <f t="shared" si="1"/>
        <v>0</v>
      </c>
    </row>
    <row r="50" spans="1:20" s="22" customFormat="1" ht="28.5" hidden="1" customHeight="1" x14ac:dyDescent="0.2">
      <c r="A50" s="39">
        <v>2</v>
      </c>
      <c r="B50" s="40">
        <v>2</v>
      </c>
      <c r="C50" s="40">
        <v>6</v>
      </c>
      <c r="D50" s="40">
        <v>1</v>
      </c>
      <c r="E50" s="41" t="s">
        <v>23</v>
      </c>
      <c r="F50" s="51" t="s">
        <v>70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/>
      <c r="P50" s="43"/>
      <c r="Q50" s="45"/>
      <c r="R50" s="43"/>
      <c r="S50" s="49">
        <f t="shared" si="1"/>
        <v>0</v>
      </c>
    </row>
    <row r="51" spans="1:20" s="81" customFormat="1" ht="28.5" customHeight="1" x14ac:dyDescent="0.2">
      <c r="A51" s="77">
        <v>2</v>
      </c>
      <c r="B51" s="74">
        <v>2</v>
      </c>
      <c r="C51" s="74">
        <v>6</v>
      </c>
      <c r="D51" s="74">
        <v>2</v>
      </c>
      <c r="E51" s="75" t="s">
        <v>23</v>
      </c>
      <c r="F51" s="76" t="s">
        <v>71</v>
      </c>
      <c r="G51" s="78">
        <v>0</v>
      </c>
      <c r="H51" s="78">
        <v>0</v>
      </c>
      <c r="I51" s="78">
        <v>0</v>
      </c>
      <c r="J51" s="43">
        <v>0</v>
      </c>
      <c r="K51" s="78">
        <v>111871.74</v>
      </c>
      <c r="L51" s="78">
        <v>55935.87</v>
      </c>
      <c r="M51" s="43">
        <v>85206.43</v>
      </c>
      <c r="N51" s="43">
        <v>1018314.7</v>
      </c>
      <c r="O51" s="78">
        <v>59366.29</v>
      </c>
      <c r="P51" s="78">
        <v>55935.87</v>
      </c>
      <c r="Q51" s="79">
        <v>90735.87</v>
      </c>
      <c r="R51" s="78">
        <f>128367.6-6902.86</f>
        <v>121464.74</v>
      </c>
      <c r="S51" s="46">
        <f t="shared" si="1"/>
        <v>1598831.51</v>
      </c>
      <c r="T51" s="80"/>
    </row>
    <row r="52" spans="1:20" s="22" customFormat="1" ht="25.5" customHeight="1" x14ac:dyDescent="0.2">
      <c r="A52" s="39">
        <v>2</v>
      </c>
      <c r="B52" s="40">
        <v>2</v>
      </c>
      <c r="C52" s="40">
        <v>6</v>
      </c>
      <c r="D52" s="40">
        <v>3</v>
      </c>
      <c r="E52" s="41" t="s">
        <v>23</v>
      </c>
      <c r="F52" s="51" t="s">
        <v>72</v>
      </c>
      <c r="G52" s="43">
        <v>317352</v>
      </c>
      <c r="H52" s="43">
        <v>317352</v>
      </c>
      <c r="I52" s="43">
        <v>317852</v>
      </c>
      <c r="J52" s="43">
        <v>8075</v>
      </c>
      <c r="K52" s="43">
        <v>14235</v>
      </c>
      <c r="L52" s="43">
        <v>14235</v>
      </c>
      <c r="M52" s="43">
        <v>49950</v>
      </c>
      <c r="N52" s="43">
        <v>0</v>
      </c>
      <c r="O52" s="43">
        <v>53767</v>
      </c>
      <c r="P52" s="43">
        <v>61299</v>
      </c>
      <c r="Q52" s="45">
        <v>61299</v>
      </c>
      <c r="R52" s="43">
        <v>131568</v>
      </c>
      <c r="S52" s="49">
        <f t="shared" si="1"/>
        <v>1346984</v>
      </c>
    </row>
    <row r="53" spans="1:20" s="22" customFormat="1" ht="28.5" hidden="1" customHeight="1" x14ac:dyDescent="0.2">
      <c r="A53" s="39">
        <v>2</v>
      </c>
      <c r="B53" s="40">
        <v>2</v>
      </c>
      <c r="C53" s="40">
        <v>7</v>
      </c>
      <c r="D53" s="40">
        <v>1</v>
      </c>
      <c r="E53" s="41" t="s">
        <v>23</v>
      </c>
      <c r="F53" s="51" t="s">
        <v>73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5"/>
      <c r="R53" s="43"/>
      <c r="S53" s="49">
        <f t="shared" si="1"/>
        <v>0</v>
      </c>
    </row>
    <row r="54" spans="1:20" s="22" customFormat="1" ht="27.75" customHeight="1" x14ac:dyDescent="0.2">
      <c r="A54" s="39">
        <v>2</v>
      </c>
      <c r="B54" s="40">
        <v>2</v>
      </c>
      <c r="C54" s="40">
        <v>7</v>
      </c>
      <c r="D54" s="40">
        <v>2</v>
      </c>
      <c r="E54" s="41" t="s">
        <v>23</v>
      </c>
      <c r="F54" s="51" t="s">
        <v>74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236</v>
      </c>
      <c r="M54" s="43">
        <v>129068.4</v>
      </c>
      <c r="N54" s="43">
        <v>105046.7</v>
      </c>
      <c r="O54" s="43">
        <v>19787.509999999998</v>
      </c>
      <c r="P54" s="43">
        <v>50184.85</v>
      </c>
      <c r="Q54" s="45">
        <v>0</v>
      </c>
      <c r="R54" s="43">
        <v>0</v>
      </c>
      <c r="S54" s="49">
        <f t="shared" si="1"/>
        <v>304323.45999999996</v>
      </c>
      <c r="T54" s="38"/>
    </row>
    <row r="55" spans="1:20" s="22" customFormat="1" ht="28.5" hidden="1" customHeight="1" x14ac:dyDescent="0.2">
      <c r="A55" s="39">
        <v>2</v>
      </c>
      <c r="B55" s="40">
        <v>2</v>
      </c>
      <c r="C55" s="40">
        <v>7</v>
      </c>
      <c r="D55" s="40">
        <v>2</v>
      </c>
      <c r="E55" s="41" t="s">
        <v>42</v>
      </c>
      <c r="F55" s="51" t="s">
        <v>75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/>
      <c r="P55" s="43"/>
      <c r="Q55" s="45"/>
      <c r="R55" s="43"/>
      <c r="S55" s="49">
        <f t="shared" si="1"/>
        <v>0</v>
      </c>
    </row>
    <row r="56" spans="1:20" s="22" customFormat="1" ht="28.5" customHeight="1" x14ac:dyDescent="0.2">
      <c r="A56" s="39">
        <v>2</v>
      </c>
      <c r="B56" s="40">
        <v>2</v>
      </c>
      <c r="C56" s="40">
        <v>7</v>
      </c>
      <c r="D56" s="40">
        <v>2</v>
      </c>
      <c r="E56" s="41" t="s">
        <v>44</v>
      </c>
      <c r="F56" s="51" t="s">
        <v>76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191247.32</v>
      </c>
      <c r="O56" s="43">
        <v>0</v>
      </c>
      <c r="P56" s="43">
        <v>0</v>
      </c>
      <c r="Q56" s="45">
        <v>0</v>
      </c>
      <c r="R56" s="43">
        <v>0</v>
      </c>
      <c r="S56" s="49">
        <f t="shared" si="1"/>
        <v>191247.32</v>
      </c>
    </row>
    <row r="57" spans="1:20" s="22" customFormat="1" ht="28.5" hidden="1" customHeight="1" x14ac:dyDescent="0.2">
      <c r="A57" s="39">
        <v>2</v>
      </c>
      <c r="B57" s="40">
        <v>2</v>
      </c>
      <c r="C57" s="40">
        <v>7</v>
      </c>
      <c r="D57" s="40">
        <v>2</v>
      </c>
      <c r="E57" s="41" t="s">
        <v>33</v>
      </c>
      <c r="F57" s="51" t="s">
        <v>77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/>
      <c r="P57" s="43"/>
      <c r="Q57" s="45"/>
      <c r="R57" s="43"/>
      <c r="S57" s="49">
        <f t="shared" si="1"/>
        <v>0</v>
      </c>
    </row>
    <row r="58" spans="1:20" s="22" customFormat="1" ht="27" customHeight="1" x14ac:dyDescent="0.2">
      <c r="A58" s="39">
        <v>2</v>
      </c>
      <c r="B58" s="40">
        <v>2</v>
      </c>
      <c r="C58" s="40">
        <v>7</v>
      </c>
      <c r="D58" s="40">
        <v>2</v>
      </c>
      <c r="E58" s="41" t="s">
        <v>26</v>
      </c>
      <c r="F58" s="51" t="s">
        <v>78</v>
      </c>
      <c r="G58" s="43">
        <v>90091.53</v>
      </c>
      <c r="H58" s="43">
        <v>0</v>
      </c>
      <c r="I58" s="43">
        <v>382558.32</v>
      </c>
      <c r="J58" s="43">
        <v>154925.29999999999</v>
      </c>
      <c r="K58" s="43">
        <v>132632.09</v>
      </c>
      <c r="L58" s="43">
        <v>12955.03</v>
      </c>
      <c r="M58" s="43">
        <v>9976.9</v>
      </c>
      <c r="N58" s="43">
        <v>126017.47</v>
      </c>
      <c r="O58" s="43">
        <v>121590.87</v>
      </c>
      <c r="P58" s="43">
        <v>250174.15</v>
      </c>
      <c r="Q58" s="45">
        <f>133690.52-112555.87</f>
        <v>21134.649999999994</v>
      </c>
      <c r="R58" s="43">
        <v>188925.99</v>
      </c>
      <c r="S58" s="49">
        <f t="shared" si="1"/>
        <v>1490982.2999999998</v>
      </c>
      <c r="T58" s="38"/>
    </row>
    <row r="59" spans="1:20" s="22" customFormat="1" ht="28.5" hidden="1" customHeight="1" x14ac:dyDescent="0.2">
      <c r="A59" s="39">
        <v>2</v>
      </c>
      <c r="B59" s="40">
        <v>2</v>
      </c>
      <c r="C59" s="40">
        <v>8</v>
      </c>
      <c r="D59" s="40">
        <v>1</v>
      </c>
      <c r="E59" s="41" t="s">
        <v>23</v>
      </c>
      <c r="F59" s="51" t="s">
        <v>79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/>
      <c r="P59" s="43"/>
      <c r="Q59" s="45"/>
      <c r="R59" s="43"/>
      <c r="S59" s="49">
        <f t="shared" si="1"/>
        <v>0</v>
      </c>
    </row>
    <row r="60" spans="1:20" s="81" customFormat="1" ht="27.75" customHeight="1" x14ac:dyDescent="0.2">
      <c r="A60" s="77">
        <v>2</v>
      </c>
      <c r="B60" s="74">
        <v>2</v>
      </c>
      <c r="C60" s="74">
        <v>8</v>
      </c>
      <c r="D60" s="74">
        <v>2</v>
      </c>
      <c r="E60" s="75" t="s">
        <v>23</v>
      </c>
      <c r="F60" s="76" t="s">
        <v>80</v>
      </c>
      <c r="G60" s="78">
        <v>100499.46</v>
      </c>
      <c r="H60" s="78">
        <f>53925.5-240.46</f>
        <v>53685.04</v>
      </c>
      <c r="I60" s="78">
        <v>105050.91</v>
      </c>
      <c r="J60" s="78">
        <f>34738.32-79000</f>
        <v>-44261.68</v>
      </c>
      <c r="K60" s="78">
        <f>105211.67-40000</f>
        <v>65211.67</v>
      </c>
      <c r="L60" s="78">
        <v>74167.679999999993</v>
      </c>
      <c r="M60" s="78">
        <v>63439</v>
      </c>
      <c r="N60" s="78">
        <v>182749.17</v>
      </c>
      <c r="O60" s="78">
        <v>209956.02</v>
      </c>
      <c r="P60" s="78">
        <v>71421.61</v>
      </c>
      <c r="Q60" s="79">
        <v>262187.53999999998</v>
      </c>
      <c r="R60" s="78">
        <v>252421.1</v>
      </c>
      <c r="S60" s="46">
        <f t="shared" si="1"/>
        <v>1396527.52</v>
      </c>
      <c r="T60" s="80"/>
    </row>
    <row r="61" spans="1:20" s="81" customFormat="1" ht="0.75" hidden="1" customHeight="1" x14ac:dyDescent="0.2">
      <c r="A61" s="77">
        <v>2</v>
      </c>
      <c r="B61" s="74">
        <v>2</v>
      </c>
      <c r="C61" s="74">
        <v>8</v>
      </c>
      <c r="D61" s="74">
        <v>4</v>
      </c>
      <c r="E61" s="75" t="s">
        <v>23</v>
      </c>
      <c r="F61" s="82" t="s">
        <v>81</v>
      </c>
      <c r="G61" s="78">
        <v>0</v>
      </c>
      <c r="H61" s="43">
        <v>0</v>
      </c>
      <c r="I61" s="78"/>
      <c r="J61" s="43">
        <v>0</v>
      </c>
      <c r="K61" s="43">
        <v>0</v>
      </c>
      <c r="L61" s="43">
        <v>0</v>
      </c>
      <c r="M61" s="78">
        <v>0</v>
      </c>
      <c r="N61" s="78">
        <v>0</v>
      </c>
      <c r="O61" s="78"/>
      <c r="P61" s="78"/>
      <c r="Q61" s="79"/>
      <c r="R61" s="78"/>
      <c r="S61" s="46">
        <f t="shared" si="1"/>
        <v>0</v>
      </c>
      <c r="T61" s="80"/>
    </row>
    <row r="62" spans="1:20" s="22" customFormat="1" ht="28.5" hidden="1" customHeight="1" x14ac:dyDescent="0.2">
      <c r="A62" s="39">
        <v>2</v>
      </c>
      <c r="B62" s="40">
        <v>2</v>
      </c>
      <c r="C62" s="40">
        <v>8</v>
      </c>
      <c r="D62" s="40">
        <v>5</v>
      </c>
      <c r="E62" s="41" t="s">
        <v>42</v>
      </c>
      <c r="F62" s="51" t="s">
        <v>82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/>
      <c r="P62" s="43"/>
      <c r="Q62" s="45"/>
      <c r="R62" s="43"/>
      <c r="S62" s="49">
        <f t="shared" si="1"/>
        <v>0</v>
      </c>
    </row>
    <row r="63" spans="1:20" s="22" customFormat="1" ht="28.5" customHeight="1" x14ac:dyDescent="0.2">
      <c r="A63" s="39">
        <v>2</v>
      </c>
      <c r="B63" s="40">
        <v>2</v>
      </c>
      <c r="C63" s="40">
        <v>8</v>
      </c>
      <c r="D63" s="40">
        <v>5</v>
      </c>
      <c r="E63" s="41" t="s">
        <v>30</v>
      </c>
      <c r="F63" s="51" t="s">
        <v>83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246495</v>
      </c>
      <c r="M63" s="43">
        <v>23128</v>
      </c>
      <c r="N63" s="43">
        <v>0</v>
      </c>
      <c r="O63" s="43">
        <v>0</v>
      </c>
      <c r="P63" s="43">
        <v>0</v>
      </c>
      <c r="Q63" s="45">
        <v>0</v>
      </c>
      <c r="R63" s="43">
        <v>0</v>
      </c>
      <c r="S63" s="49">
        <f t="shared" si="1"/>
        <v>269623</v>
      </c>
    </row>
    <row r="64" spans="1:20" s="22" customFormat="1" ht="27.75" customHeight="1" x14ac:dyDescent="0.2">
      <c r="A64" s="39">
        <v>2</v>
      </c>
      <c r="B64" s="40">
        <v>2</v>
      </c>
      <c r="C64" s="40">
        <v>8</v>
      </c>
      <c r="D64" s="40">
        <v>6</v>
      </c>
      <c r="E64" s="41" t="s">
        <v>23</v>
      </c>
      <c r="F64" s="51" t="s">
        <v>84</v>
      </c>
      <c r="G64" s="43">
        <v>0</v>
      </c>
      <c r="H64" s="43">
        <v>761166.3</v>
      </c>
      <c r="I64" s="43">
        <v>132112.79999999999</v>
      </c>
      <c r="J64" s="43">
        <v>1228399.95</v>
      </c>
      <c r="K64" s="43">
        <v>779707.47</v>
      </c>
      <c r="L64" s="43">
        <v>509193.6</v>
      </c>
      <c r="M64" s="43">
        <v>217655.9</v>
      </c>
      <c r="N64" s="43">
        <v>439904</v>
      </c>
      <c r="O64" s="43">
        <v>361010.38</v>
      </c>
      <c r="P64" s="43">
        <v>201095.6</v>
      </c>
      <c r="Q64" s="45">
        <v>298601</v>
      </c>
      <c r="R64" s="43">
        <f>632971.08-68912</f>
        <v>564059.07999999996</v>
      </c>
      <c r="S64" s="49">
        <f t="shared" si="1"/>
        <v>5492906.0799999991</v>
      </c>
    </row>
    <row r="65" spans="1:20" s="22" customFormat="1" ht="0.75" hidden="1" customHeight="1" x14ac:dyDescent="0.2">
      <c r="A65" s="39">
        <v>2</v>
      </c>
      <c r="B65" s="40">
        <v>2</v>
      </c>
      <c r="C65" s="40">
        <v>8</v>
      </c>
      <c r="D65" s="40">
        <v>6</v>
      </c>
      <c r="E65" s="41" t="s">
        <v>42</v>
      </c>
      <c r="F65" s="51" t="s">
        <v>85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/>
      <c r="P65" s="43"/>
      <c r="Q65" s="45"/>
      <c r="R65" s="43"/>
      <c r="S65" s="49">
        <f t="shared" si="1"/>
        <v>0</v>
      </c>
    </row>
    <row r="66" spans="1:20" s="22" customFormat="1" ht="28.5" hidden="1" customHeight="1" x14ac:dyDescent="0.2">
      <c r="A66" s="39">
        <v>2</v>
      </c>
      <c r="B66" s="40">
        <v>2</v>
      </c>
      <c r="C66" s="40">
        <v>8</v>
      </c>
      <c r="D66" s="40">
        <v>6</v>
      </c>
      <c r="E66" s="41" t="s">
        <v>30</v>
      </c>
      <c r="F66" s="51" t="s">
        <v>86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/>
      <c r="P66" s="43"/>
      <c r="Q66" s="45"/>
      <c r="R66" s="43"/>
      <c r="S66" s="49">
        <f t="shared" si="1"/>
        <v>0</v>
      </c>
    </row>
    <row r="67" spans="1:20" s="22" customFormat="1" ht="28.5" hidden="1" customHeight="1" x14ac:dyDescent="0.2">
      <c r="A67" s="39">
        <v>2</v>
      </c>
      <c r="B67" s="40">
        <v>2</v>
      </c>
      <c r="C67" s="40">
        <v>8</v>
      </c>
      <c r="D67" s="40">
        <v>6</v>
      </c>
      <c r="E67" s="41" t="s">
        <v>44</v>
      </c>
      <c r="F67" s="51" t="s">
        <v>87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/>
      <c r="P67" s="43"/>
      <c r="Q67" s="45"/>
      <c r="R67" s="43"/>
      <c r="S67" s="49">
        <f t="shared" si="1"/>
        <v>0</v>
      </c>
    </row>
    <row r="68" spans="1:20" s="22" customFormat="1" ht="28.5" hidden="1" customHeight="1" x14ac:dyDescent="0.2">
      <c r="A68" s="39">
        <v>2</v>
      </c>
      <c r="B68" s="40">
        <v>2</v>
      </c>
      <c r="C68" s="40">
        <v>8</v>
      </c>
      <c r="D68" s="40">
        <v>7</v>
      </c>
      <c r="E68" s="41" t="s">
        <v>44</v>
      </c>
      <c r="F68" s="51" t="s">
        <v>88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/>
      <c r="P68" s="43"/>
      <c r="Q68" s="45"/>
      <c r="R68" s="43"/>
      <c r="S68" s="49">
        <f t="shared" si="1"/>
        <v>0</v>
      </c>
      <c r="T68" s="38"/>
    </row>
    <row r="69" spans="1:20" s="22" customFormat="1" ht="28.5" customHeight="1" x14ac:dyDescent="0.2">
      <c r="A69" s="39">
        <v>2</v>
      </c>
      <c r="B69" s="40">
        <v>2</v>
      </c>
      <c r="C69" s="40">
        <v>8</v>
      </c>
      <c r="D69" s="40">
        <v>7</v>
      </c>
      <c r="E69" s="41" t="s">
        <v>33</v>
      </c>
      <c r="F69" s="51" t="s">
        <v>89</v>
      </c>
      <c r="G69" s="43">
        <v>330400</v>
      </c>
      <c r="H69" s="43">
        <v>0</v>
      </c>
      <c r="I69" s="43">
        <v>0</v>
      </c>
      <c r="J69" s="43">
        <v>0</v>
      </c>
      <c r="K69" s="43"/>
      <c r="L69" s="43">
        <v>53690</v>
      </c>
      <c r="M69" s="43">
        <v>0</v>
      </c>
      <c r="N69" s="43">
        <v>13422.5</v>
      </c>
      <c r="O69" s="43">
        <v>9994.6</v>
      </c>
      <c r="P69" s="43">
        <v>0</v>
      </c>
      <c r="Q69" s="45">
        <v>0</v>
      </c>
      <c r="R69" s="43">
        <v>0</v>
      </c>
      <c r="S69" s="49">
        <f t="shared" si="1"/>
        <v>407507.1</v>
      </c>
    </row>
    <row r="70" spans="1:20" s="22" customFormat="1" ht="26.25" customHeight="1" thickBot="1" x14ac:dyDescent="0.25">
      <c r="A70" s="39">
        <v>2</v>
      </c>
      <c r="B70" s="40">
        <v>2</v>
      </c>
      <c r="C70" s="40">
        <v>8</v>
      </c>
      <c r="D70" s="40">
        <v>7</v>
      </c>
      <c r="E70" s="41" t="s">
        <v>26</v>
      </c>
      <c r="F70" s="51" t="s">
        <v>90</v>
      </c>
      <c r="G70" s="43">
        <v>0</v>
      </c>
      <c r="H70" s="43">
        <v>0</v>
      </c>
      <c r="I70" s="43">
        <v>0</v>
      </c>
      <c r="J70" s="43">
        <v>130000.01</v>
      </c>
      <c r="K70" s="43">
        <v>198240</v>
      </c>
      <c r="L70" s="43">
        <v>0</v>
      </c>
      <c r="M70" s="43">
        <v>0</v>
      </c>
      <c r="N70" s="43">
        <v>300000</v>
      </c>
      <c r="O70" s="43">
        <v>0</v>
      </c>
      <c r="P70" s="43">
        <v>0</v>
      </c>
      <c r="Q70" s="45">
        <f>7483745+159000</f>
        <v>7642745</v>
      </c>
      <c r="R70" s="43">
        <f>4384000+192000</f>
        <v>4576000</v>
      </c>
      <c r="S70" s="49">
        <f t="shared" si="1"/>
        <v>12846985.01</v>
      </c>
      <c r="T70" s="38"/>
    </row>
    <row r="71" spans="1:20" s="22" customFormat="1" ht="28.5" hidden="1" customHeight="1" x14ac:dyDescent="0.2">
      <c r="A71" s="39">
        <v>2</v>
      </c>
      <c r="B71" s="40">
        <v>2</v>
      </c>
      <c r="C71" s="40">
        <v>8</v>
      </c>
      <c r="D71" s="40">
        <v>8</v>
      </c>
      <c r="E71" s="41" t="s">
        <v>23</v>
      </c>
      <c r="F71" s="51" t="s">
        <v>91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/>
      <c r="P71" s="43"/>
      <c r="Q71" s="45">
        <v>0</v>
      </c>
      <c r="R71" s="43"/>
      <c r="S71" s="49">
        <f t="shared" si="1"/>
        <v>0</v>
      </c>
    </row>
    <row r="72" spans="1:20" s="22" customFormat="1" ht="28.5" hidden="1" customHeight="1" x14ac:dyDescent="0.2">
      <c r="A72" s="52">
        <v>2</v>
      </c>
      <c r="B72" s="53">
        <v>2</v>
      </c>
      <c r="C72" s="53">
        <v>8</v>
      </c>
      <c r="D72" s="53">
        <v>9</v>
      </c>
      <c r="E72" s="54" t="s">
        <v>92</v>
      </c>
      <c r="F72" s="55" t="s">
        <v>93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8">
        <v>0</v>
      </c>
      <c r="R72" s="56">
        <v>0</v>
      </c>
      <c r="S72" s="59">
        <f t="shared" si="1"/>
        <v>0</v>
      </c>
    </row>
    <row r="73" spans="1:20" s="22" customFormat="1" ht="17.25" customHeight="1" thickBot="1" x14ac:dyDescent="0.25">
      <c r="A73" s="60"/>
      <c r="B73" s="60"/>
      <c r="C73" s="60"/>
      <c r="D73" s="60"/>
      <c r="E73" s="83"/>
      <c r="F73" s="61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3"/>
      <c r="R73" s="62"/>
      <c r="S73" s="64"/>
    </row>
    <row r="74" spans="1:20" s="22" customFormat="1" ht="28.5" customHeight="1" thickBot="1" x14ac:dyDescent="0.25">
      <c r="A74" s="84"/>
      <c r="B74" s="85"/>
      <c r="C74" s="85"/>
      <c r="D74" s="85"/>
      <c r="E74" s="86"/>
      <c r="F74" s="66" t="s">
        <v>94</v>
      </c>
      <c r="G74" s="87">
        <f>SUM(G75:G106)</f>
        <v>1215601.1299999999</v>
      </c>
      <c r="H74" s="87">
        <f>SUM(H75:H106)</f>
        <v>131112.70000000001</v>
      </c>
      <c r="I74" s="87">
        <f t="shared" ref="I74:R74" si="3">SUM(I75:I106)</f>
        <v>3463118.56</v>
      </c>
      <c r="J74" s="87">
        <f t="shared" si="3"/>
        <v>1207339.6599999999</v>
      </c>
      <c r="K74" s="87">
        <f t="shared" si="3"/>
        <v>2089243.76</v>
      </c>
      <c r="L74" s="87">
        <f t="shared" si="3"/>
        <v>3764709.5100000007</v>
      </c>
      <c r="M74" s="87">
        <f t="shared" si="3"/>
        <v>-1884581.9</v>
      </c>
      <c r="N74" s="87">
        <f t="shared" si="3"/>
        <v>2483474.48</v>
      </c>
      <c r="O74" s="87">
        <f t="shared" si="3"/>
        <v>959295.91999999993</v>
      </c>
      <c r="P74" s="87">
        <f t="shared" si="3"/>
        <v>1965619.8000000003</v>
      </c>
      <c r="Q74" s="88">
        <f t="shared" si="3"/>
        <v>2401206.69</v>
      </c>
      <c r="R74" s="87">
        <f t="shared" si="3"/>
        <v>1484201.1099999999</v>
      </c>
      <c r="S74" s="70">
        <f>SUM(G74:R74)</f>
        <v>19280341.420000002</v>
      </c>
      <c r="T74" s="38"/>
    </row>
    <row r="75" spans="1:20" s="22" customFormat="1" ht="28.5" customHeight="1" x14ac:dyDescent="0.2">
      <c r="A75" s="30">
        <v>2</v>
      </c>
      <c r="B75" s="31">
        <v>3</v>
      </c>
      <c r="C75" s="31">
        <v>1</v>
      </c>
      <c r="D75" s="31">
        <v>1</v>
      </c>
      <c r="E75" s="32" t="s">
        <v>23</v>
      </c>
      <c r="F75" s="71" t="s">
        <v>95</v>
      </c>
      <c r="G75" s="34">
        <v>197650</v>
      </c>
      <c r="H75" s="34">
        <v>0</v>
      </c>
      <c r="I75" s="34">
        <v>45599.14</v>
      </c>
      <c r="J75" s="34">
        <v>10904</v>
      </c>
      <c r="K75" s="34">
        <v>71262.8</v>
      </c>
      <c r="L75" s="34">
        <f>83149.06-2500.88</f>
        <v>80648.179999999993</v>
      </c>
      <c r="M75" s="34">
        <v>21393.439999999999</v>
      </c>
      <c r="N75" s="34">
        <v>123784.25</v>
      </c>
      <c r="O75" s="34">
        <v>10788</v>
      </c>
      <c r="P75" s="34">
        <v>4799.7</v>
      </c>
      <c r="Q75" s="36">
        <v>90673.73</v>
      </c>
      <c r="R75" s="34">
        <v>55613.82</v>
      </c>
      <c r="S75" s="37">
        <f t="shared" ref="S75:S148" si="4">SUM(G75:R75)</f>
        <v>713117.05999999994</v>
      </c>
    </row>
    <row r="76" spans="1:20" s="22" customFormat="1" ht="28.5" hidden="1" customHeight="1" x14ac:dyDescent="0.2">
      <c r="A76" s="39">
        <v>2</v>
      </c>
      <c r="B76" s="40">
        <v>3</v>
      </c>
      <c r="C76" s="40">
        <v>1</v>
      </c>
      <c r="D76" s="40">
        <v>3</v>
      </c>
      <c r="E76" s="41" t="s">
        <v>23</v>
      </c>
      <c r="F76" s="51" t="s">
        <v>96</v>
      </c>
      <c r="G76" s="43">
        <v>0</v>
      </c>
      <c r="H76" s="43">
        <v>0</v>
      </c>
      <c r="I76" s="43">
        <v>0</v>
      </c>
      <c r="J76" s="43">
        <v>0</v>
      </c>
      <c r="K76" s="43"/>
      <c r="L76" s="43"/>
      <c r="M76" s="43">
        <v>0</v>
      </c>
      <c r="N76" s="43">
        <v>0</v>
      </c>
      <c r="O76" s="43"/>
      <c r="P76" s="43"/>
      <c r="Q76" s="45"/>
      <c r="R76" s="43"/>
      <c r="S76" s="49">
        <f t="shared" si="4"/>
        <v>0</v>
      </c>
    </row>
    <row r="77" spans="1:20" s="22" customFormat="1" ht="28.5" hidden="1" customHeight="1" x14ac:dyDescent="0.2">
      <c r="A77" s="39">
        <v>2</v>
      </c>
      <c r="B77" s="40">
        <v>3</v>
      </c>
      <c r="C77" s="40">
        <v>1</v>
      </c>
      <c r="D77" s="40">
        <v>3</v>
      </c>
      <c r="E77" s="41" t="s">
        <v>42</v>
      </c>
      <c r="F77" s="51" t="s">
        <v>97</v>
      </c>
      <c r="G77" s="43">
        <v>0</v>
      </c>
      <c r="H77" s="43">
        <v>0</v>
      </c>
      <c r="I77" s="43">
        <v>0</v>
      </c>
      <c r="J77" s="43">
        <v>0</v>
      </c>
      <c r="K77" s="43"/>
      <c r="L77" s="43"/>
      <c r="M77" s="43">
        <v>0</v>
      </c>
      <c r="N77" s="43">
        <v>0</v>
      </c>
      <c r="O77" s="43"/>
      <c r="P77" s="43"/>
      <c r="Q77" s="45"/>
      <c r="R77" s="43"/>
      <c r="S77" s="49">
        <f t="shared" si="4"/>
        <v>0</v>
      </c>
    </row>
    <row r="78" spans="1:20" s="22" customFormat="1" ht="28.5" customHeight="1" x14ac:dyDescent="0.2">
      <c r="A78" s="39">
        <v>2</v>
      </c>
      <c r="B78" s="40">
        <v>3</v>
      </c>
      <c r="C78" s="40">
        <v>1</v>
      </c>
      <c r="D78" s="40">
        <v>3</v>
      </c>
      <c r="E78" s="41" t="s">
        <v>30</v>
      </c>
      <c r="F78" s="51" t="s">
        <v>98</v>
      </c>
      <c r="G78" s="43">
        <v>0</v>
      </c>
      <c r="H78" s="43">
        <v>0</v>
      </c>
      <c r="I78" s="43">
        <v>30000</v>
      </c>
      <c r="J78" s="43">
        <v>29300</v>
      </c>
      <c r="K78" s="43">
        <v>7257</v>
      </c>
      <c r="L78" s="43">
        <v>4240</v>
      </c>
      <c r="M78" s="43">
        <v>19700</v>
      </c>
      <c r="N78" s="43">
        <v>27140</v>
      </c>
      <c r="O78" s="43">
        <v>0</v>
      </c>
      <c r="P78" s="43">
        <v>81420</v>
      </c>
      <c r="Q78" s="45">
        <v>0</v>
      </c>
      <c r="R78" s="43">
        <v>0</v>
      </c>
      <c r="S78" s="49">
        <f t="shared" si="4"/>
        <v>199057</v>
      </c>
    </row>
    <row r="79" spans="1:20" s="22" customFormat="1" ht="28.5" hidden="1" customHeight="1" x14ac:dyDescent="0.2">
      <c r="A79" s="39">
        <v>2</v>
      </c>
      <c r="B79" s="40">
        <v>3</v>
      </c>
      <c r="C79" s="40">
        <v>2</v>
      </c>
      <c r="D79" s="40">
        <v>1</v>
      </c>
      <c r="E79" s="41" t="s">
        <v>23</v>
      </c>
      <c r="F79" s="51" t="s">
        <v>99</v>
      </c>
      <c r="G79" s="43">
        <v>0</v>
      </c>
      <c r="H79" s="43">
        <v>0</v>
      </c>
      <c r="I79" s="43">
        <v>0</v>
      </c>
      <c r="J79" s="43">
        <v>0</v>
      </c>
      <c r="K79" s="43"/>
      <c r="L79" s="43">
        <v>0</v>
      </c>
      <c r="M79" s="43">
        <v>0</v>
      </c>
      <c r="N79" s="43">
        <v>0</v>
      </c>
      <c r="O79" s="43"/>
      <c r="P79" s="43"/>
      <c r="Q79" s="45"/>
      <c r="R79" s="43"/>
      <c r="S79" s="49">
        <f t="shared" si="4"/>
        <v>0</v>
      </c>
    </row>
    <row r="80" spans="1:20" s="22" customFormat="1" ht="28.5" customHeight="1" x14ac:dyDescent="0.2">
      <c r="A80" s="39">
        <v>2</v>
      </c>
      <c r="B80" s="40">
        <v>3</v>
      </c>
      <c r="C80" s="40">
        <v>2</v>
      </c>
      <c r="D80" s="40">
        <v>2</v>
      </c>
      <c r="E80" s="41" t="s">
        <v>23</v>
      </c>
      <c r="F80" s="51" t="s">
        <v>100</v>
      </c>
      <c r="G80" s="43">
        <v>0</v>
      </c>
      <c r="H80" s="43">
        <v>0</v>
      </c>
      <c r="I80" s="43">
        <v>0</v>
      </c>
      <c r="J80" s="43">
        <v>25275.05</v>
      </c>
      <c r="K80" s="43">
        <v>7552</v>
      </c>
      <c r="L80" s="43">
        <v>0</v>
      </c>
      <c r="M80" s="43">
        <v>0</v>
      </c>
      <c r="N80" s="89">
        <v>0</v>
      </c>
      <c r="O80" s="43">
        <v>1298</v>
      </c>
      <c r="P80" s="43">
        <v>0</v>
      </c>
      <c r="Q80" s="45">
        <v>24308</v>
      </c>
      <c r="R80" s="90">
        <v>0</v>
      </c>
      <c r="S80" s="49">
        <f t="shared" si="4"/>
        <v>58433.05</v>
      </c>
    </row>
    <row r="81" spans="1:20" s="22" customFormat="1" ht="27" customHeight="1" x14ac:dyDescent="0.2">
      <c r="A81" s="39">
        <v>2</v>
      </c>
      <c r="B81" s="40">
        <v>3</v>
      </c>
      <c r="C81" s="40">
        <v>2</v>
      </c>
      <c r="D81" s="40">
        <v>3</v>
      </c>
      <c r="E81" s="41" t="s">
        <v>23</v>
      </c>
      <c r="F81" s="51" t="s">
        <v>101</v>
      </c>
      <c r="G81" s="43">
        <v>588348</v>
      </c>
      <c r="H81" s="43">
        <v>0</v>
      </c>
      <c r="I81" s="43">
        <v>2353392</v>
      </c>
      <c r="J81" s="43">
        <v>0</v>
      </c>
      <c r="K81" s="43">
        <f>2353390-2353390</f>
        <v>0</v>
      </c>
      <c r="L81" s="43">
        <v>2353392</v>
      </c>
      <c r="M81" s="43">
        <v>-2353392</v>
      </c>
      <c r="N81" s="43">
        <f>66552+61360</f>
        <v>127912</v>
      </c>
      <c r="O81" s="43">
        <v>142105.04</v>
      </c>
      <c r="P81" s="43">
        <v>0</v>
      </c>
      <c r="Q81" s="45">
        <v>42952</v>
      </c>
      <c r="R81" s="43">
        <v>0</v>
      </c>
      <c r="S81" s="49">
        <f>SUM(G81:R81)</f>
        <v>3254709.04</v>
      </c>
      <c r="T81" s="38"/>
    </row>
    <row r="82" spans="1:20" s="22" customFormat="1" ht="28.5" hidden="1" customHeight="1" x14ac:dyDescent="0.2">
      <c r="A82" s="39">
        <v>2</v>
      </c>
      <c r="B82" s="40">
        <v>3</v>
      </c>
      <c r="C82" s="40">
        <v>3</v>
      </c>
      <c r="D82" s="40">
        <v>1</v>
      </c>
      <c r="E82" s="41" t="s">
        <v>23</v>
      </c>
      <c r="F82" s="51" t="s">
        <v>102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/>
      <c r="P82" s="43"/>
      <c r="Q82" s="45"/>
      <c r="R82" s="43"/>
      <c r="S82" s="49">
        <f t="shared" si="4"/>
        <v>0</v>
      </c>
    </row>
    <row r="83" spans="1:20" s="22" customFormat="1" ht="28.5" hidden="1" customHeight="1" x14ac:dyDescent="0.2">
      <c r="A83" s="39">
        <v>2</v>
      </c>
      <c r="B83" s="40">
        <v>3</v>
      </c>
      <c r="C83" s="40">
        <v>3</v>
      </c>
      <c r="D83" s="40">
        <v>2</v>
      </c>
      <c r="E83" s="41" t="s">
        <v>23</v>
      </c>
      <c r="F83" s="51" t="s">
        <v>103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  <c r="O83" s="43"/>
      <c r="P83" s="43"/>
      <c r="Q83" s="45"/>
      <c r="R83" s="43"/>
      <c r="S83" s="46">
        <f t="shared" si="4"/>
        <v>0</v>
      </c>
    </row>
    <row r="84" spans="1:20" s="22" customFormat="1" ht="28.5" hidden="1" customHeight="1" x14ac:dyDescent="0.2">
      <c r="A84" s="39">
        <v>2</v>
      </c>
      <c r="B84" s="40">
        <v>3</v>
      </c>
      <c r="C84" s="40">
        <v>3</v>
      </c>
      <c r="D84" s="40">
        <v>3</v>
      </c>
      <c r="E84" s="41" t="s">
        <v>23</v>
      </c>
      <c r="F84" s="51" t="s">
        <v>104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3">
        <v>0</v>
      </c>
      <c r="N84" s="43">
        <v>0</v>
      </c>
      <c r="O84" s="43"/>
      <c r="P84" s="43"/>
      <c r="Q84" s="45"/>
      <c r="R84" s="43"/>
      <c r="S84" s="49">
        <f t="shared" si="4"/>
        <v>0</v>
      </c>
      <c r="T84" s="38"/>
    </row>
    <row r="85" spans="1:20" s="22" customFormat="1" ht="28.5" hidden="1" customHeight="1" x14ac:dyDescent="0.2">
      <c r="A85" s="39">
        <v>2</v>
      </c>
      <c r="B85" s="40">
        <v>3</v>
      </c>
      <c r="C85" s="40">
        <v>3</v>
      </c>
      <c r="D85" s="40">
        <v>4</v>
      </c>
      <c r="E85" s="41" t="s">
        <v>23</v>
      </c>
      <c r="F85" s="51" t="s">
        <v>105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43">
        <v>0</v>
      </c>
      <c r="N85" s="43">
        <v>0</v>
      </c>
      <c r="O85" s="43"/>
      <c r="P85" s="43"/>
      <c r="Q85" s="45"/>
      <c r="R85" s="43"/>
      <c r="S85" s="49">
        <f t="shared" si="4"/>
        <v>0</v>
      </c>
    </row>
    <row r="86" spans="1:20" s="22" customFormat="1" ht="28.5" hidden="1" customHeight="1" x14ac:dyDescent="0.2">
      <c r="A86" s="39">
        <v>2</v>
      </c>
      <c r="B86" s="40">
        <v>3</v>
      </c>
      <c r="C86" s="40">
        <v>4</v>
      </c>
      <c r="D86" s="40">
        <v>1</v>
      </c>
      <c r="E86" s="41" t="s">
        <v>23</v>
      </c>
      <c r="F86" s="76" t="s">
        <v>106</v>
      </c>
      <c r="G86" s="43">
        <v>0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43">
        <v>0</v>
      </c>
      <c r="N86" s="43">
        <v>0</v>
      </c>
      <c r="O86" s="43"/>
      <c r="P86" s="43"/>
      <c r="Q86" s="45"/>
      <c r="R86" s="43"/>
      <c r="S86" s="49">
        <f t="shared" si="4"/>
        <v>0</v>
      </c>
    </row>
    <row r="87" spans="1:20" s="22" customFormat="1" ht="28.5" hidden="1" customHeight="1" x14ac:dyDescent="0.2">
      <c r="A87" s="39">
        <v>2</v>
      </c>
      <c r="B87" s="40">
        <v>3</v>
      </c>
      <c r="C87" s="40">
        <v>5</v>
      </c>
      <c r="D87" s="40">
        <v>1</v>
      </c>
      <c r="E87" s="41" t="s">
        <v>23</v>
      </c>
      <c r="F87" s="51" t="s">
        <v>107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3">
        <v>0</v>
      </c>
      <c r="O87" s="43"/>
      <c r="P87" s="43"/>
      <c r="Q87" s="45"/>
      <c r="R87" s="43"/>
      <c r="S87" s="49">
        <f t="shared" si="4"/>
        <v>0</v>
      </c>
    </row>
    <row r="88" spans="1:20" s="22" customFormat="1" ht="27.75" customHeight="1" x14ac:dyDescent="0.2">
      <c r="A88" s="39">
        <v>2</v>
      </c>
      <c r="B88" s="40">
        <v>3</v>
      </c>
      <c r="C88" s="40">
        <v>5</v>
      </c>
      <c r="D88" s="40">
        <v>3</v>
      </c>
      <c r="E88" s="41" t="s">
        <v>23</v>
      </c>
      <c r="F88" s="51" t="s">
        <v>108</v>
      </c>
      <c r="G88" s="43">
        <v>0</v>
      </c>
      <c r="H88" s="43">
        <v>0</v>
      </c>
      <c r="I88" s="43">
        <v>0</v>
      </c>
      <c r="J88" s="43">
        <v>0</v>
      </c>
      <c r="K88" s="43">
        <v>51920</v>
      </c>
      <c r="L88" s="43">
        <v>0</v>
      </c>
      <c r="M88" s="43">
        <v>0</v>
      </c>
      <c r="N88" s="43">
        <v>225498</v>
      </c>
      <c r="O88" s="43">
        <v>0</v>
      </c>
      <c r="P88" s="43">
        <v>0</v>
      </c>
      <c r="Q88" s="45">
        <v>0</v>
      </c>
      <c r="R88" s="43">
        <v>0</v>
      </c>
      <c r="S88" s="49">
        <f t="shared" si="4"/>
        <v>277418</v>
      </c>
    </row>
    <row r="89" spans="1:20" s="22" customFormat="1" ht="28.5" hidden="1" customHeight="1" x14ac:dyDescent="0.2">
      <c r="A89" s="39">
        <v>2</v>
      </c>
      <c r="B89" s="40">
        <v>3</v>
      </c>
      <c r="C89" s="40">
        <v>5</v>
      </c>
      <c r="D89" s="40">
        <v>5</v>
      </c>
      <c r="E89" s="41" t="s">
        <v>23</v>
      </c>
      <c r="F89" s="51" t="s">
        <v>109</v>
      </c>
      <c r="G89" s="43">
        <v>0</v>
      </c>
      <c r="H89" s="43">
        <v>0</v>
      </c>
      <c r="I89" s="43">
        <v>0</v>
      </c>
      <c r="J89" s="43">
        <v>0</v>
      </c>
      <c r="K89" s="43">
        <f>665520-665520</f>
        <v>0</v>
      </c>
      <c r="L89" s="43">
        <v>665520</v>
      </c>
      <c r="M89" s="43">
        <v>-665520</v>
      </c>
      <c r="N89" s="43">
        <v>0</v>
      </c>
      <c r="O89" s="43">
        <v>0</v>
      </c>
      <c r="P89" s="43"/>
      <c r="Q89" s="45"/>
      <c r="R89" s="43"/>
      <c r="S89" s="49">
        <f t="shared" si="4"/>
        <v>0</v>
      </c>
    </row>
    <row r="90" spans="1:20" s="22" customFormat="1" ht="28.5" hidden="1" customHeight="1" x14ac:dyDescent="0.2">
      <c r="A90" s="39">
        <v>2</v>
      </c>
      <c r="B90" s="40">
        <v>3</v>
      </c>
      <c r="C90" s="40">
        <v>6</v>
      </c>
      <c r="D90" s="40">
        <v>1</v>
      </c>
      <c r="E90" s="41" t="s">
        <v>23</v>
      </c>
      <c r="F90" s="51" t="s">
        <v>110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  <c r="P90" s="43"/>
      <c r="Q90" s="45"/>
      <c r="R90" s="43"/>
      <c r="S90" s="49">
        <f t="shared" si="4"/>
        <v>0</v>
      </c>
    </row>
    <row r="91" spans="1:20" s="22" customFormat="1" ht="28.5" customHeight="1" x14ac:dyDescent="0.2">
      <c r="A91" s="39">
        <v>2</v>
      </c>
      <c r="B91" s="40">
        <v>3</v>
      </c>
      <c r="C91" s="40">
        <v>6</v>
      </c>
      <c r="D91" s="40">
        <v>3</v>
      </c>
      <c r="E91" s="41" t="s">
        <v>30</v>
      </c>
      <c r="F91" s="51" t="s">
        <v>111</v>
      </c>
      <c r="G91" s="43">
        <v>0</v>
      </c>
      <c r="H91" s="43">
        <v>0</v>
      </c>
      <c r="I91" s="43">
        <v>0</v>
      </c>
      <c r="J91" s="43">
        <v>105.26</v>
      </c>
      <c r="K91" s="43">
        <v>0</v>
      </c>
      <c r="L91" s="43">
        <v>0</v>
      </c>
      <c r="M91" s="43">
        <v>0</v>
      </c>
      <c r="N91" s="43">
        <v>0</v>
      </c>
      <c r="O91" s="43">
        <v>130909.2</v>
      </c>
      <c r="P91" s="43">
        <v>31306.799999999999</v>
      </c>
      <c r="Q91" s="45">
        <v>0</v>
      </c>
      <c r="R91" s="43">
        <v>14160</v>
      </c>
      <c r="S91" s="49">
        <f t="shared" si="4"/>
        <v>176481.25999999998</v>
      </c>
      <c r="T91" s="38"/>
    </row>
    <row r="92" spans="1:20" s="22" customFormat="1" ht="28.5" customHeight="1" x14ac:dyDescent="0.2">
      <c r="A92" s="39">
        <v>2</v>
      </c>
      <c r="B92" s="40">
        <v>3</v>
      </c>
      <c r="C92" s="40">
        <v>6</v>
      </c>
      <c r="D92" s="40">
        <v>3</v>
      </c>
      <c r="E92" s="41" t="s">
        <v>44</v>
      </c>
      <c r="F92" s="51" t="s">
        <v>112</v>
      </c>
      <c r="G92" s="43">
        <v>0</v>
      </c>
      <c r="H92" s="43">
        <v>0</v>
      </c>
      <c r="I92" s="43">
        <v>0</v>
      </c>
      <c r="J92" s="43"/>
      <c r="K92" s="43">
        <v>0</v>
      </c>
      <c r="L92" s="43">
        <v>0</v>
      </c>
      <c r="M92" s="43">
        <v>0</v>
      </c>
      <c r="N92" s="43">
        <v>0</v>
      </c>
      <c r="O92" s="43">
        <v>0</v>
      </c>
      <c r="P92" s="43">
        <v>0</v>
      </c>
      <c r="Q92" s="45">
        <v>0</v>
      </c>
      <c r="R92" s="43">
        <v>59999.99</v>
      </c>
      <c r="S92" s="49">
        <f t="shared" si="4"/>
        <v>59999.99</v>
      </c>
      <c r="T92" s="38"/>
    </row>
    <row r="93" spans="1:20" s="22" customFormat="1" ht="28.5" hidden="1" customHeight="1" x14ac:dyDescent="0.2">
      <c r="A93" s="77">
        <v>2</v>
      </c>
      <c r="B93" s="74">
        <v>3</v>
      </c>
      <c r="C93" s="74">
        <v>6</v>
      </c>
      <c r="D93" s="74">
        <v>4</v>
      </c>
      <c r="E93" s="75" t="s">
        <v>33</v>
      </c>
      <c r="F93" s="76" t="s">
        <v>113</v>
      </c>
      <c r="G93" s="43">
        <v>0</v>
      </c>
      <c r="H93" s="43">
        <v>0</v>
      </c>
      <c r="I93" s="43">
        <v>0</v>
      </c>
      <c r="J93" s="43"/>
      <c r="K93" s="43">
        <v>0</v>
      </c>
      <c r="L93" s="43">
        <v>0</v>
      </c>
      <c r="M93" s="43">
        <v>0</v>
      </c>
      <c r="N93" s="43">
        <v>0</v>
      </c>
      <c r="O93" s="43"/>
      <c r="P93" s="43"/>
      <c r="Q93" s="45"/>
      <c r="R93" s="43"/>
      <c r="S93" s="49">
        <f t="shared" si="4"/>
        <v>0</v>
      </c>
    </row>
    <row r="94" spans="1:20" s="22" customFormat="1" ht="28.5" customHeight="1" x14ac:dyDescent="0.2">
      <c r="A94" s="39">
        <v>2</v>
      </c>
      <c r="B94" s="40">
        <v>3</v>
      </c>
      <c r="C94" s="40">
        <v>7</v>
      </c>
      <c r="D94" s="40">
        <v>1</v>
      </c>
      <c r="E94" s="41" t="s">
        <v>23</v>
      </c>
      <c r="F94" s="51" t="s">
        <v>114</v>
      </c>
      <c r="G94" s="43">
        <v>429603.13</v>
      </c>
      <c r="H94" s="43">
        <f>234313.7-200000</f>
        <v>34313.700000000012</v>
      </c>
      <c r="I94" s="43">
        <v>455985.2</v>
      </c>
      <c r="J94" s="43">
        <v>42892.1</v>
      </c>
      <c r="K94" s="43">
        <v>807443.96</v>
      </c>
      <c r="L94" s="43">
        <v>621449.01</v>
      </c>
      <c r="M94" s="43">
        <v>300771.75</v>
      </c>
      <c r="N94" s="43">
        <v>1337463.23</v>
      </c>
      <c r="O94" s="43">
        <v>276847.75</v>
      </c>
      <c r="P94" s="43">
        <v>1101438.6000000001</v>
      </c>
      <c r="Q94" s="45">
        <v>0</v>
      </c>
      <c r="R94" s="43">
        <v>1078393.8799999999</v>
      </c>
      <c r="S94" s="49">
        <f t="shared" si="4"/>
        <v>6486602.3099999996</v>
      </c>
      <c r="T94" s="38"/>
    </row>
    <row r="95" spans="1:20" s="22" customFormat="1" ht="28.5" customHeight="1" x14ac:dyDescent="0.2">
      <c r="A95" s="39">
        <v>2</v>
      </c>
      <c r="B95" s="40">
        <v>3</v>
      </c>
      <c r="C95" s="40">
        <v>7</v>
      </c>
      <c r="D95" s="40">
        <v>1</v>
      </c>
      <c r="E95" s="41" t="s">
        <v>42</v>
      </c>
      <c r="F95" s="51" t="s">
        <v>115</v>
      </c>
      <c r="G95" s="43">
        <v>0</v>
      </c>
      <c r="H95" s="43">
        <v>0</v>
      </c>
      <c r="I95" s="43">
        <v>321474.90000000002</v>
      </c>
      <c r="J95" s="43">
        <f>292434-7263.2</f>
        <v>285170.8</v>
      </c>
      <c r="K95" s="43">
        <v>1120000</v>
      </c>
      <c r="L95" s="43">
        <v>14850</v>
      </c>
      <c r="M95" s="43">
        <v>10260</v>
      </c>
      <c r="N95" s="43">
        <v>0</v>
      </c>
      <c r="O95" s="43">
        <v>1500</v>
      </c>
      <c r="P95" s="43">
        <v>0</v>
      </c>
      <c r="Q95" s="45">
        <v>1092289.55</v>
      </c>
      <c r="R95" s="43">
        <v>0</v>
      </c>
      <c r="S95" s="49">
        <f t="shared" si="4"/>
        <v>2845545.25</v>
      </c>
    </row>
    <row r="96" spans="1:20" s="22" customFormat="1" ht="28.5" customHeight="1" x14ac:dyDescent="0.2">
      <c r="A96" s="39">
        <v>2</v>
      </c>
      <c r="B96" s="40">
        <v>3</v>
      </c>
      <c r="C96" s="40">
        <v>7</v>
      </c>
      <c r="D96" s="40">
        <v>1</v>
      </c>
      <c r="E96" s="41" t="s">
        <v>44</v>
      </c>
      <c r="F96" s="51" t="s">
        <v>116</v>
      </c>
      <c r="G96" s="43">
        <v>0</v>
      </c>
      <c r="H96" s="43">
        <v>0</v>
      </c>
      <c r="I96" s="43">
        <v>0</v>
      </c>
      <c r="J96" s="43">
        <v>850</v>
      </c>
      <c r="K96" s="43">
        <v>0</v>
      </c>
      <c r="L96" s="43">
        <v>4413.95</v>
      </c>
      <c r="M96" s="43">
        <v>0</v>
      </c>
      <c r="N96" s="43">
        <v>0</v>
      </c>
      <c r="O96" s="43">
        <v>1263</v>
      </c>
      <c r="P96" s="43">
        <v>0</v>
      </c>
      <c r="Q96" s="45">
        <v>0</v>
      </c>
      <c r="R96" s="43">
        <v>0</v>
      </c>
      <c r="S96" s="49">
        <f t="shared" si="4"/>
        <v>6526.95</v>
      </c>
    </row>
    <row r="97" spans="1:20" s="22" customFormat="1" ht="28.5" hidden="1" customHeight="1" x14ac:dyDescent="0.2">
      <c r="A97" s="39">
        <v>2</v>
      </c>
      <c r="B97" s="40">
        <v>3</v>
      </c>
      <c r="C97" s="40">
        <v>7</v>
      </c>
      <c r="D97" s="40">
        <v>2</v>
      </c>
      <c r="E97" s="41" t="s">
        <v>33</v>
      </c>
      <c r="F97" s="76" t="s">
        <v>117</v>
      </c>
      <c r="G97" s="43">
        <v>0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3">
        <v>0</v>
      </c>
      <c r="O97" s="43"/>
      <c r="P97" s="43"/>
      <c r="Q97" s="45"/>
      <c r="R97" s="43"/>
      <c r="S97" s="49">
        <f t="shared" si="4"/>
        <v>0</v>
      </c>
    </row>
    <row r="98" spans="1:20" s="22" customFormat="1" ht="28.5" hidden="1" customHeight="1" x14ac:dyDescent="0.2">
      <c r="A98" s="39">
        <v>2</v>
      </c>
      <c r="B98" s="40">
        <v>3</v>
      </c>
      <c r="C98" s="40">
        <v>7</v>
      </c>
      <c r="D98" s="40">
        <v>1</v>
      </c>
      <c r="E98" s="41" t="s">
        <v>33</v>
      </c>
      <c r="F98" s="76" t="s">
        <v>118</v>
      </c>
      <c r="G98" s="43">
        <v>0</v>
      </c>
      <c r="H98" s="43">
        <v>0</v>
      </c>
      <c r="I98" s="43">
        <v>0</v>
      </c>
      <c r="J98" s="43">
        <v>0</v>
      </c>
      <c r="K98" s="43">
        <v>0</v>
      </c>
      <c r="L98" s="43">
        <v>0</v>
      </c>
      <c r="M98" s="43">
        <v>0</v>
      </c>
      <c r="N98" s="43">
        <v>0</v>
      </c>
      <c r="O98" s="43"/>
      <c r="P98" s="43"/>
      <c r="Q98" s="45"/>
      <c r="R98" s="43"/>
      <c r="S98" s="49">
        <f t="shared" si="4"/>
        <v>0</v>
      </c>
    </row>
    <row r="99" spans="1:20" s="22" customFormat="1" ht="28.5" hidden="1" customHeight="1" x14ac:dyDescent="0.2">
      <c r="A99" s="39">
        <v>2</v>
      </c>
      <c r="B99" s="40">
        <v>3</v>
      </c>
      <c r="C99" s="40">
        <v>7</v>
      </c>
      <c r="D99" s="40">
        <v>1</v>
      </c>
      <c r="E99" s="41" t="s">
        <v>26</v>
      </c>
      <c r="F99" s="76" t="s">
        <v>119</v>
      </c>
      <c r="G99" s="43">
        <v>0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  <c r="O99" s="43"/>
      <c r="P99" s="43"/>
      <c r="Q99" s="45"/>
      <c r="R99" s="43"/>
      <c r="S99" s="49">
        <f t="shared" si="4"/>
        <v>0</v>
      </c>
    </row>
    <row r="100" spans="1:20" s="22" customFormat="1" ht="34.5" customHeight="1" x14ac:dyDescent="0.2">
      <c r="A100" s="39">
        <v>2</v>
      </c>
      <c r="B100" s="40">
        <v>3</v>
      </c>
      <c r="C100" s="40">
        <v>7</v>
      </c>
      <c r="D100" s="40">
        <v>2</v>
      </c>
      <c r="E100" s="41" t="s">
        <v>26</v>
      </c>
      <c r="F100" s="91" t="s">
        <v>120</v>
      </c>
      <c r="G100" s="43">
        <v>0</v>
      </c>
      <c r="H100" s="43">
        <v>0</v>
      </c>
      <c r="I100" s="43">
        <v>0</v>
      </c>
      <c r="J100" s="43">
        <v>30373.200000000001</v>
      </c>
      <c r="K100" s="43">
        <v>0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5">
        <v>17806.2</v>
      </c>
      <c r="R100" s="43">
        <v>0</v>
      </c>
      <c r="S100" s="49">
        <f t="shared" si="4"/>
        <v>48179.4</v>
      </c>
    </row>
    <row r="101" spans="1:20" s="22" customFormat="1" ht="28.5" customHeight="1" x14ac:dyDescent="0.2">
      <c r="A101" s="39">
        <v>2</v>
      </c>
      <c r="B101" s="40">
        <v>3</v>
      </c>
      <c r="C101" s="40">
        <v>9</v>
      </c>
      <c r="D101" s="40">
        <v>1</v>
      </c>
      <c r="E101" s="41" t="s">
        <v>23</v>
      </c>
      <c r="F101" s="51" t="s">
        <v>121</v>
      </c>
      <c r="G101" s="43">
        <v>0</v>
      </c>
      <c r="H101" s="43">
        <v>0</v>
      </c>
      <c r="I101" s="43">
        <v>0</v>
      </c>
      <c r="J101" s="43">
        <v>123512.96000000001</v>
      </c>
      <c r="K101" s="43">
        <v>0</v>
      </c>
      <c r="L101" s="43">
        <v>0</v>
      </c>
      <c r="M101" s="43">
        <v>184805.37</v>
      </c>
      <c r="N101" s="43">
        <v>0</v>
      </c>
      <c r="O101" s="43">
        <v>188601</v>
      </c>
      <c r="P101" s="43">
        <v>0</v>
      </c>
      <c r="Q101" s="45">
        <v>0</v>
      </c>
      <c r="R101" s="43">
        <v>95791.22</v>
      </c>
      <c r="S101" s="49">
        <f t="shared" si="4"/>
        <v>592710.55000000005</v>
      </c>
    </row>
    <row r="102" spans="1:20" s="22" customFormat="1" ht="28.5" customHeight="1" x14ac:dyDescent="0.2">
      <c r="A102" s="39">
        <v>2</v>
      </c>
      <c r="B102" s="40">
        <v>3</v>
      </c>
      <c r="C102" s="40">
        <v>9</v>
      </c>
      <c r="D102" s="40">
        <v>2</v>
      </c>
      <c r="E102" s="41" t="s">
        <v>23</v>
      </c>
      <c r="F102" s="51" t="s">
        <v>122</v>
      </c>
      <c r="G102" s="43">
        <v>0</v>
      </c>
      <c r="H102" s="43">
        <v>0</v>
      </c>
      <c r="I102" s="43">
        <v>0</v>
      </c>
      <c r="J102" s="43">
        <v>578393.89</v>
      </c>
      <c r="K102" s="43">
        <v>0</v>
      </c>
      <c r="L102" s="43">
        <v>0</v>
      </c>
      <c r="M102" s="43">
        <v>266627</v>
      </c>
      <c r="N102" s="43">
        <v>579587.55000000005</v>
      </c>
      <c r="O102" s="43">
        <v>43955</v>
      </c>
      <c r="P102" s="43">
        <v>626908.07999999996</v>
      </c>
      <c r="Q102" s="45">
        <v>169928.24</v>
      </c>
      <c r="R102" s="43">
        <v>149316.71</v>
      </c>
      <c r="S102" s="49">
        <f>SUM(G102:R102)</f>
        <v>2414716.4699999997</v>
      </c>
      <c r="T102" s="38"/>
    </row>
    <row r="103" spans="1:20" s="22" customFormat="1" ht="28.5" customHeight="1" x14ac:dyDescent="0.2">
      <c r="A103" s="39">
        <v>2</v>
      </c>
      <c r="B103" s="40">
        <v>3</v>
      </c>
      <c r="C103" s="40">
        <v>9</v>
      </c>
      <c r="D103" s="40">
        <v>5</v>
      </c>
      <c r="E103" s="41" t="s">
        <v>23</v>
      </c>
      <c r="F103" s="51" t="s">
        <v>123</v>
      </c>
      <c r="G103" s="43">
        <v>0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269423.5</v>
      </c>
      <c r="N103" s="43">
        <v>0</v>
      </c>
      <c r="O103" s="43">
        <v>0</v>
      </c>
      <c r="P103" s="43">
        <v>0</v>
      </c>
      <c r="Q103" s="45">
        <v>0</v>
      </c>
      <c r="R103" s="43">
        <v>0</v>
      </c>
      <c r="S103" s="49">
        <f t="shared" si="4"/>
        <v>269423.5</v>
      </c>
    </row>
    <row r="104" spans="1:20" s="22" customFormat="1" ht="27.75" customHeight="1" x14ac:dyDescent="0.2">
      <c r="A104" s="39">
        <v>2</v>
      </c>
      <c r="B104" s="40">
        <v>3</v>
      </c>
      <c r="C104" s="40">
        <v>9</v>
      </c>
      <c r="D104" s="40">
        <v>6</v>
      </c>
      <c r="E104" s="41" t="s">
        <v>23</v>
      </c>
      <c r="F104" s="51" t="s">
        <v>124</v>
      </c>
      <c r="G104" s="43">
        <v>0</v>
      </c>
      <c r="H104" s="43">
        <v>0</v>
      </c>
      <c r="I104" s="43">
        <v>0</v>
      </c>
      <c r="J104" s="43">
        <v>10295.5</v>
      </c>
      <c r="K104" s="43">
        <v>0</v>
      </c>
      <c r="L104" s="43">
        <v>0</v>
      </c>
      <c r="M104" s="43">
        <v>27376</v>
      </c>
      <c r="N104" s="43">
        <v>42414.86</v>
      </c>
      <c r="O104" s="43">
        <v>148240.93</v>
      </c>
      <c r="P104" s="43">
        <v>115196.86</v>
      </c>
      <c r="Q104" s="45">
        <v>908449.2</v>
      </c>
      <c r="R104" s="43">
        <v>0</v>
      </c>
      <c r="S104" s="49">
        <f t="shared" si="4"/>
        <v>1251973.3499999999</v>
      </c>
    </row>
    <row r="105" spans="1:20" s="22" customFormat="1" ht="28.5" hidden="1" customHeight="1" x14ac:dyDescent="0.2">
      <c r="A105" s="39">
        <v>2</v>
      </c>
      <c r="B105" s="40">
        <v>3</v>
      </c>
      <c r="C105" s="40">
        <v>9</v>
      </c>
      <c r="D105" s="40">
        <v>8</v>
      </c>
      <c r="E105" s="41" t="s">
        <v>23</v>
      </c>
      <c r="F105" s="82" t="s">
        <v>125</v>
      </c>
      <c r="G105" s="43">
        <v>0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43">
        <v>0</v>
      </c>
      <c r="O105" s="43"/>
      <c r="P105" s="43"/>
      <c r="Q105" s="45"/>
      <c r="R105" s="43"/>
      <c r="S105" s="49">
        <f t="shared" si="4"/>
        <v>0</v>
      </c>
    </row>
    <row r="106" spans="1:20" s="22" customFormat="1" ht="28.5" customHeight="1" thickBot="1" x14ac:dyDescent="0.25">
      <c r="A106" s="52">
        <v>2</v>
      </c>
      <c r="B106" s="53">
        <v>3</v>
      </c>
      <c r="C106" s="53">
        <v>9</v>
      </c>
      <c r="D106" s="53">
        <v>9</v>
      </c>
      <c r="E106" s="54" t="s">
        <v>23</v>
      </c>
      <c r="F106" s="55" t="s">
        <v>126</v>
      </c>
      <c r="G106" s="56">
        <v>0</v>
      </c>
      <c r="H106" s="56">
        <v>96799</v>
      </c>
      <c r="I106" s="56">
        <v>256667.32</v>
      </c>
      <c r="J106" s="56">
        <v>70266.899999999994</v>
      </c>
      <c r="K106" s="56">
        <v>23808</v>
      </c>
      <c r="L106" s="56">
        <f>13629+6567.37</f>
        <v>20196.37</v>
      </c>
      <c r="M106" s="56">
        <v>33973.040000000001</v>
      </c>
      <c r="N106" s="56">
        <v>19674.59</v>
      </c>
      <c r="O106" s="56">
        <v>13788</v>
      </c>
      <c r="P106" s="56">
        <v>4549.76</v>
      </c>
      <c r="Q106" s="58">
        <v>54799.77</v>
      </c>
      <c r="R106" s="56">
        <v>30925.49</v>
      </c>
      <c r="S106" s="59">
        <f t="shared" si="4"/>
        <v>625448.24</v>
      </c>
      <c r="T106" s="38"/>
    </row>
    <row r="107" spans="1:20" s="22" customFormat="1" ht="15.75" customHeight="1" thickBot="1" x14ac:dyDescent="0.25">
      <c r="A107" s="60"/>
      <c r="B107" s="60"/>
      <c r="C107" s="60"/>
      <c r="D107" s="60"/>
      <c r="E107" s="83"/>
      <c r="F107" s="61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3"/>
      <c r="R107" s="62"/>
      <c r="S107" s="64"/>
      <c r="T107" s="38"/>
    </row>
    <row r="108" spans="1:20" s="22" customFormat="1" ht="28.5" customHeight="1" thickBot="1" x14ac:dyDescent="0.25">
      <c r="A108" s="92"/>
      <c r="B108" s="93"/>
      <c r="C108" s="93"/>
      <c r="D108" s="93"/>
      <c r="E108" s="86"/>
      <c r="F108" s="66" t="s">
        <v>127</v>
      </c>
      <c r="G108" s="68">
        <f>SUM(G109:G125)</f>
        <v>2315000</v>
      </c>
      <c r="H108" s="68">
        <f t="shared" ref="H108:S108" si="5">SUM(H109:H125)</f>
        <v>16214887.470000001</v>
      </c>
      <c r="I108" s="68">
        <f t="shared" si="5"/>
        <v>36182636</v>
      </c>
      <c r="J108" s="68">
        <f t="shared" si="5"/>
        <v>1254492</v>
      </c>
      <c r="K108" s="68">
        <f t="shared" si="5"/>
        <v>43126572</v>
      </c>
      <c r="L108" s="68">
        <f t="shared" si="5"/>
        <v>29587709.630000003</v>
      </c>
      <c r="M108" s="68">
        <f t="shared" si="5"/>
        <v>21281588</v>
      </c>
      <c r="N108" s="68">
        <f t="shared" si="5"/>
        <v>41927999.520000003</v>
      </c>
      <c r="O108" s="68">
        <f t="shared" si="5"/>
        <v>41942388</v>
      </c>
      <c r="P108" s="68">
        <f t="shared" si="5"/>
        <v>6817632.3399999999</v>
      </c>
      <c r="Q108" s="68">
        <f t="shared" si="5"/>
        <v>49904626.810000002</v>
      </c>
      <c r="R108" s="68">
        <f t="shared" si="5"/>
        <v>116357079.99000001</v>
      </c>
      <c r="S108" s="94">
        <f t="shared" si="5"/>
        <v>406912611.75999999</v>
      </c>
      <c r="T108" s="38"/>
    </row>
    <row r="109" spans="1:20" s="22" customFormat="1" ht="28.5" hidden="1" customHeight="1" x14ac:dyDescent="0.2">
      <c r="A109" s="30">
        <v>2</v>
      </c>
      <c r="B109" s="31">
        <v>4</v>
      </c>
      <c r="C109" s="95">
        <v>1</v>
      </c>
      <c r="D109" s="95">
        <v>1</v>
      </c>
      <c r="E109" s="96" t="s">
        <v>23</v>
      </c>
      <c r="F109" s="71" t="s">
        <v>128</v>
      </c>
      <c r="G109" s="34">
        <v>0</v>
      </c>
      <c r="H109" s="34">
        <v>0</v>
      </c>
      <c r="I109" s="34">
        <v>0</v>
      </c>
      <c r="J109" s="34"/>
      <c r="K109" s="34"/>
      <c r="L109" s="34"/>
      <c r="M109" s="34"/>
      <c r="N109" s="34">
        <v>0</v>
      </c>
      <c r="O109" s="34">
        <v>0</v>
      </c>
      <c r="P109" s="34"/>
      <c r="Q109" s="34"/>
      <c r="R109" s="34"/>
      <c r="S109" s="37">
        <f t="shared" si="4"/>
        <v>0</v>
      </c>
    </row>
    <row r="110" spans="1:20" s="22" customFormat="1" ht="28.5" hidden="1" customHeight="1" x14ac:dyDescent="0.2">
      <c r="A110" s="39">
        <v>2</v>
      </c>
      <c r="B110" s="40">
        <v>4</v>
      </c>
      <c r="C110" s="74">
        <v>1</v>
      </c>
      <c r="D110" s="40">
        <v>2</v>
      </c>
      <c r="E110" s="41" t="s">
        <v>23</v>
      </c>
      <c r="F110" s="51" t="s">
        <v>129</v>
      </c>
      <c r="G110" s="43">
        <v>0</v>
      </c>
      <c r="H110" s="43">
        <v>0</v>
      </c>
      <c r="I110" s="43">
        <v>0</v>
      </c>
      <c r="J110" s="43"/>
      <c r="K110" s="43"/>
      <c r="L110" s="43"/>
      <c r="M110" s="43"/>
      <c r="N110" s="43">
        <v>0</v>
      </c>
      <c r="O110" s="43">
        <v>0</v>
      </c>
      <c r="P110" s="43"/>
      <c r="Q110" s="45"/>
      <c r="R110" s="43"/>
      <c r="S110" s="49">
        <f t="shared" si="4"/>
        <v>0</v>
      </c>
    </row>
    <row r="111" spans="1:20" s="22" customFormat="1" ht="28.5" customHeight="1" x14ac:dyDescent="0.2">
      <c r="A111" s="39">
        <v>2</v>
      </c>
      <c r="B111" s="40">
        <v>4</v>
      </c>
      <c r="C111" s="74">
        <v>1</v>
      </c>
      <c r="D111" s="40">
        <v>2</v>
      </c>
      <c r="E111" s="41" t="s">
        <v>42</v>
      </c>
      <c r="F111" s="51" t="s">
        <v>130</v>
      </c>
      <c r="G111" s="43">
        <v>150000</v>
      </c>
      <c r="H111" s="43">
        <v>0</v>
      </c>
      <c r="I111" s="43">
        <v>0</v>
      </c>
      <c r="J111" s="43">
        <v>34000</v>
      </c>
      <c r="K111" s="43">
        <v>0</v>
      </c>
      <c r="L111" s="43">
        <v>10000</v>
      </c>
      <c r="M111" s="43">
        <v>0</v>
      </c>
      <c r="N111" s="43">
        <v>253840.56</v>
      </c>
      <c r="O111" s="43">
        <v>300000</v>
      </c>
      <c r="P111" s="43">
        <v>798103.24</v>
      </c>
      <c r="Q111" s="45">
        <v>690154.47</v>
      </c>
      <c r="R111" s="43">
        <v>923500</v>
      </c>
      <c r="S111" s="49">
        <f t="shared" si="4"/>
        <v>3159598.27</v>
      </c>
    </row>
    <row r="112" spans="1:20" s="22" customFormat="1" ht="28.5" customHeight="1" x14ac:dyDescent="0.2">
      <c r="A112" s="39">
        <v>2</v>
      </c>
      <c r="B112" s="40">
        <v>4</v>
      </c>
      <c r="C112" s="74">
        <v>1</v>
      </c>
      <c r="D112" s="40">
        <v>3</v>
      </c>
      <c r="E112" s="41" t="s">
        <v>23</v>
      </c>
      <c r="F112" s="51" t="s">
        <v>131</v>
      </c>
      <c r="G112" s="43">
        <v>0</v>
      </c>
      <c r="H112" s="43">
        <v>0</v>
      </c>
      <c r="I112" s="43">
        <v>0</v>
      </c>
      <c r="J112" s="43">
        <v>0</v>
      </c>
      <c r="K112" s="43">
        <v>0</v>
      </c>
      <c r="L112" s="43">
        <v>0</v>
      </c>
      <c r="M112" s="43">
        <v>0</v>
      </c>
      <c r="N112" s="43">
        <v>0</v>
      </c>
      <c r="O112" s="43">
        <v>100000</v>
      </c>
      <c r="P112" s="43">
        <v>0</v>
      </c>
      <c r="Q112" s="45">
        <v>0</v>
      </c>
      <c r="R112" s="43">
        <v>0</v>
      </c>
      <c r="S112" s="49">
        <f t="shared" si="4"/>
        <v>100000</v>
      </c>
    </row>
    <row r="113" spans="1:20" s="22" customFormat="1" ht="26.25" customHeight="1" x14ac:dyDescent="0.2">
      <c r="A113" s="39">
        <v>2</v>
      </c>
      <c r="B113" s="40">
        <v>4</v>
      </c>
      <c r="C113" s="74">
        <v>1</v>
      </c>
      <c r="D113" s="40">
        <v>4</v>
      </c>
      <c r="E113" s="41" t="s">
        <v>23</v>
      </c>
      <c r="F113" s="51" t="s">
        <v>132</v>
      </c>
      <c r="G113" s="43">
        <v>0</v>
      </c>
      <c r="H113" s="43">
        <v>0</v>
      </c>
      <c r="I113" s="43">
        <v>0</v>
      </c>
      <c r="J113" s="43">
        <v>0</v>
      </c>
      <c r="K113" s="43">
        <v>0</v>
      </c>
      <c r="L113" s="43">
        <v>0</v>
      </c>
      <c r="M113" s="43">
        <v>0</v>
      </c>
      <c r="N113" s="43">
        <v>0</v>
      </c>
      <c r="O113" s="43">
        <v>0</v>
      </c>
      <c r="P113" s="43">
        <v>0</v>
      </c>
      <c r="Q113" s="45">
        <v>111000</v>
      </c>
      <c r="R113" s="43">
        <v>315000</v>
      </c>
      <c r="S113" s="49">
        <f t="shared" si="4"/>
        <v>426000</v>
      </c>
    </row>
    <row r="114" spans="1:20" s="22" customFormat="1" ht="28.5" hidden="1" customHeight="1" x14ac:dyDescent="0.2">
      <c r="A114" s="39">
        <v>2</v>
      </c>
      <c r="B114" s="40">
        <v>4</v>
      </c>
      <c r="C114" s="74">
        <v>1</v>
      </c>
      <c r="D114" s="40">
        <v>4</v>
      </c>
      <c r="E114" s="41" t="s">
        <v>42</v>
      </c>
      <c r="F114" s="51" t="s">
        <v>133</v>
      </c>
      <c r="G114" s="43">
        <v>0</v>
      </c>
      <c r="H114" s="43">
        <v>0</v>
      </c>
      <c r="I114" s="43">
        <v>0</v>
      </c>
      <c r="J114" s="43">
        <v>0</v>
      </c>
      <c r="K114" s="43">
        <v>0</v>
      </c>
      <c r="L114" s="43">
        <v>0</v>
      </c>
      <c r="M114" s="43">
        <v>0</v>
      </c>
      <c r="N114" s="43">
        <v>0</v>
      </c>
      <c r="O114" s="43">
        <v>0</v>
      </c>
      <c r="P114" s="43"/>
      <c r="Q114" s="45"/>
      <c r="R114" s="43"/>
      <c r="S114" s="49">
        <f t="shared" si="4"/>
        <v>0</v>
      </c>
    </row>
    <row r="115" spans="1:20" s="22" customFormat="1" ht="28.5" hidden="1" customHeight="1" x14ac:dyDescent="0.2">
      <c r="A115" s="39">
        <v>2</v>
      </c>
      <c r="B115" s="40">
        <v>4</v>
      </c>
      <c r="C115" s="74">
        <v>1</v>
      </c>
      <c r="D115" s="40">
        <v>5</v>
      </c>
      <c r="E115" s="41" t="s">
        <v>23</v>
      </c>
      <c r="F115" s="51" t="s">
        <v>134</v>
      </c>
      <c r="G115" s="43">
        <v>0</v>
      </c>
      <c r="H115" s="43">
        <v>0</v>
      </c>
      <c r="I115" s="43">
        <v>0</v>
      </c>
      <c r="J115" s="43">
        <v>0</v>
      </c>
      <c r="K115" s="43">
        <v>0</v>
      </c>
      <c r="L115" s="43">
        <v>0</v>
      </c>
      <c r="M115" s="43">
        <v>0</v>
      </c>
      <c r="N115" s="43">
        <v>0</v>
      </c>
      <c r="O115" s="43">
        <v>0</v>
      </c>
      <c r="P115" s="43"/>
      <c r="Q115" s="45"/>
      <c r="R115" s="43"/>
      <c r="S115" s="49">
        <f t="shared" si="4"/>
        <v>0</v>
      </c>
    </row>
    <row r="116" spans="1:20" s="22" customFormat="1" ht="28.5" customHeight="1" x14ac:dyDescent="0.2">
      <c r="A116" s="39">
        <v>2</v>
      </c>
      <c r="B116" s="40">
        <v>4</v>
      </c>
      <c r="C116" s="74">
        <v>1</v>
      </c>
      <c r="D116" s="40">
        <v>6</v>
      </c>
      <c r="E116" s="41" t="s">
        <v>23</v>
      </c>
      <c r="F116" s="51" t="s">
        <v>135</v>
      </c>
      <c r="G116" s="43">
        <v>340000</v>
      </c>
      <c r="H116" s="43">
        <v>16214887.470000001</v>
      </c>
      <c r="I116" s="43">
        <v>36182636</v>
      </c>
      <c r="J116" s="43">
        <v>1220492</v>
      </c>
      <c r="K116" s="43">
        <v>42958776</v>
      </c>
      <c r="L116" s="43">
        <v>20721885</v>
      </c>
      <c r="M116" s="43">
        <v>20801588</v>
      </c>
      <c r="N116" s="43">
        <v>41674158.960000001</v>
      </c>
      <c r="O116" s="43">
        <v>40645388</v>
      </c>
      <c r="P116" s="43">
        <v>5696969.0999999996</v>
      </c>
      <c r="Q116" s="45">
        <v>48803472.340000004</v>
      </c>
      <c r="R116" s="43">
        <f>40664822.15-400000</f>
        <v>40264822.149999999</v>
      </c>
      <c r="S116" s="49">
        <f t="shared" si="4"/>
        <v>315525075.01999998</v>
      </c>
      <c r="T116" s="38"/>
    </row>
    <row r="117" spans="1:20" s="22" customFormat="1" ht="28.5" hidden="1" customHeight="1" x14ac:dyDescent="0.2">
      <c r="A117" s="39">
        <v>2</v>
      </c>
      <c r="B117" s="40">
        <v>4</v>
      </c>
      <c r="C117" s="74">
        <v>2</v>
      </c>
      <c r="D117" s="40">
        <v>3</v>
      </c>
      <c r="E117" s="41" t="s">
        <v>42</v>
      </c>
      <c r="F117" s="51" t="s">
        <v>136</v>
      </c>
      <c r="G117" s="43">
        <v>0</v>
      </c>
      <c r="H117" s="43">
        <v>0</v>
      </c>
      <c r="I117" s="43">
        <v>0</v>
      </c>
      <c r="J117" s="43">
        <v>0</v>
      </c>
      <c r="K117" s="43">
        <v>0</v>
      </c>
      <c r="L117" s="43">
        <v>0</v>
      </c>
      <c r="M117" s="43">
        <v>0</v>
      </c>
      <c r="N117" s="43">
        <v>0</v>
      </c>
      <c r="O117" s="43">
        <v>0</v>
      </c>
      <c r="P117" s="43"/>
      <c r="Q117" s="45">
        <v>0</v>
      </c>
      <c r="R117" s="43"/>
      <c r="S117" s="49">
        <f t="shared" si="4"/>
        <v>0</v>
      </c>
    </row>
    <row r="118" spans="1:20" s="22" customFormat="1" ht="28.5" customHeight="1" x14ac:dyDescent="0.2">
      <c r="A118" s="39">
        <v>2</v>
      </c>
      <c r="B118" s="40">
        <v>4</v>
      </c>
      <c r="C118" s="74">
        <v>3</v>
      </c>
      <c r="D118" s="40">
        <v>1</v>
      </c>
      <c r="E118" s="41" t="s">
        <v>23</v>
      </c>
      <c r="F118" s="51" t="s">
        <v>137</v>
      </c>
      <c r="G118" s="43">
        <v>50000</v>
      </c>
      <c r="H118" s="43">
        <v>0</v>
      </c>
      <c r="I118" s="43">
        <v>0</v>
      </c>
      <c r="J118" s="43">
        <v>0</v>
      </c>
      <c r="K118" s="43">
        <v>167796</v>
      </c>
      <c r="L118" s="43">
        <v>0</v>
      </c>
      <c r="M118" s="43">
        <v>0</v>
      </c>
      <c r="N118" s="43">
        <v>0</v>
      </c>
      <c r="O118" s="43">
        <v>0</v>
      </c>
      <c r="P118" s="43">
        <v>0</v>
      </c>
      <c r="Q118" s="45">
        <v>0</v>
      </c>
      <c r="R118" s="43">
        <v>0</v>
      </c>
      <c r="S118" s="49">
        <f t="shared" si="4"/>
        <v>217796</v>
      </c>
    </row>
    <row r="119" spans="1:20" s="22" customFormat="1" ht="27.75" customHeight="1" x14ac:dyDescent="0.2">
      <c r="A119" s="39">
        <v>2</v>
      </c>
      <c r="B119" s="40">
        <v>4</v>
      </c>
      <c r="C119" s="74">
        <v>3</v>
      </c>
      <c r="D119" s="40">
        <v>1</v>
      </c>
      <c r="E119" s="41" t="s">
        <v>42</v>
      </c>
      <c r="F119" s="51" t="s">
        <v>138</v>
      </c>
      <c r="G119" s="43">
        <f>1775000</f>
        <v>1775000</v>
      </c>
      <c r="H119" s="43">
        <v>0</v>
      </c>
      <c r="I119" s="43">
        <v>0</v>
      </c>
      <c r="J119" s="43">
        <v>0</v>
      </c>
      <c r="K119" s="43">
        <v>0</v>
      </c>
      <c r="L119" s="43">
        <v>8855824.6300000008</v>
      </c>
      <c r="M119" s="43">
        <v>480000</v>
      </c>
      <c r="N119" s="43">
        <v>0</v>
      </c>
      <c r="O119" s="43">
        <f>987000-90000</f>
        <v>897000</v>
      </c>
      <c r="P119" s="43">
        <v>322560</v>
      </c>
      <c r="Q119" s="45">
        <v>300000</v>
      </c>
      <c r="R119" s="43">
        <v>74853757.840000004</v>
      </c>
      <c r="S119" s="49">
        <f>SUM(G119:R119)</f>
        <v>87484142.469999999</v>
      </c>
      <c r="T119" s="38"/>
    </row>
    <row r="120" spans="1:20" s="22" customFormat="1" ht="28.5" hidden="1" customHeight="1" x14ac:dyDescent="0.2">
      <c r="A120" s="39">
        <v>2</v>
      </c>
      <c r="B120" s="40">
        <v>4</v>
      </c>
      <c r="C120" s="40">
        <v>3</v>
      </c>
      <c r="D120" s="40">
        <v>2</v>
      </c>
      <c r="E120" s="41" t="s">
        <v>23</v>
      </c>
      <c r="F120" s="51" t="s">
        <v>139</v>
      </c>
      <c r="G120" s="43">
        <v>0</v>
      </c>
      <c r="H120" s="43">
        <v>0</v>
      </c>
      <c r="I120" s="43">
        <v>0</v>
      </c>
      <c r="J120" s="43">
        <v>0</v>
      </c>
      <c r="K120" s="43">
        <v>0</v>
      </c>
      <c r="L120" s="43">
        <v>0</v>
      </c>
      <c r="M120" s="43">
        <v>0</v>
      </c>
      <c r="N120" s="43">
        <v>0</v>
      </c>
      <c r="O120" s="43">
        <v>0</v>
      </c>
      <c r="P120" s="43"/>
      <c r="Q120" s="45"/>
      <c r="R120" s="43"/>
      <c r="S120" s="49">
        <f t="shared" si="4"/>
        <v>0</v>
      </c>
    </row>
    <row r="121" spans="1:20" s="22" customFormat="1" ht="28.5" hidden="1" customHeight="1" x14ac:dyDescent="0.2">
      <c r="A121" s="39">
        <v>2</v>
      </c>
      <c r="B121" s="40">
        <v>4</v>
      </c>
      <c r="C121" s="40">
        <v>3</v>
      </c>
      <c r="D121" s="40">
        <v>2</v>
      </c>
      <c r="E121" s="41" t="s">
        <v>42</v>
      </c>
      <c r="F121" s="51" t="s">
        <v>140</v>
      </c>
      <c r="G121" s="43">
        <v>0</v>
      </c>
      <c r="H121" s="43">
        <v>0</v>
      </c>
      <c r="I121" s="43">
        <v>0</v>
      </c>
      <c r="J121" s="43">
        <v>0</v>
      </c>
      <c r="K121" s="43">
        <v>0</v>
      </c>
      <c r="L121" s="43">
        <v>0</v>
      </c>
      <c r="M121" s="43">
        <v>0</v>
      </c>
      <c r="N121" s="43">
        <v>0</v>
      </c>
      <c r="O121" s="43">
        <v>0</v>
      </c>
      <c r="P121" s="43"/>
      <c r="Q121" s="45"/>
      <c r="R121" s="43"/>
      <c r="S121" s="49">
        <f t="shared" si="4"/>
        <v>0</v>
      </c>
    </row>
    <row r="122" spans="1:20" s="22" customFormat="1" ht="28.5" hidden="1" customHeight="1" x14ac:dyDescent="0.2">
      <c r="A122" s="39">
        <v>2</v>
      </c>
      <c r="B122" s="40">
        <v>4</v>
      </c>
      <c r="C122" s="40">
        <v>4</v>
      </c>
      <c r="D122" s="40">
        <v>1</v>
      </c>
      <c r="E122" s="41" t="s">
        <v>42</v>
      </c>
      <c r="F122" s="51" t="s">
        <v>141</v>
      </c>
      <c r="G122" s="43">
        <v>0</v>
      </c>
      <c r="H122" s="43">
        <v>0</v>
      </c>
      <c r="I122" s="43">
        <v>0</v>
      </c>
      <c r="J122" s="43">
        <v>0</v>
      </c>
      <c r="K122" s="43">
        <v>0</v>
      </c>
      <c r="L122" s="43">
        <v>0</v>
      </c>
      <c r="M122" s="43">
        <v>0</v>
      </c>
      <c r="N122" s="43">
        <v>0</v>
      </c>
      <c r="O122" s="43">
        <v>0</v>
      </c>
      <c r="P122" s="43"/>
      <c r="Q122" s="45"/>
      <c r="R122" s="43"/>
      <c r="S122" s="49">
        <f t="shared" si="4"/>
        <v>0</v>
      </c>
    </row>
    <row r="123" spans="1:20" s="22" customFormat="1" ht="28.5" hidden="1" customHeight="1" x14ac:dyDescent="0.2">
      <c r="A123" s="39">
        <v>2</v>
      </c>
      <c r="B123" s="40">
        <v>4</v>
      </c>
      <c r="C123" s="40">
        <v>4</v>
      </c>
      <c r="D123" s="40">
        <v>2</v>
      </c>
      <c r="E123" s="41" t="s">
        <v>23</v>
      </c>
      <c r="F123" s="51" t="s">
        <v>142</v>
      </c>
      <c r="G123" s="43">
        <v>0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  <c r="O123" s="43">
        <v>0</v>
      </c>
      <c r="P123" s="43"/>
      <c r="Q123" s="45"/>
      <c r="R123" s="43"/>
      <c r="S123" s="49">
        <f t="shared" si="4"/>
        <v>0</v>
      </c>
    </row>
    <row r="124" spans="1:20" s="22" customFormat="1" ht="28.5" hidden="1" customHeight="1" x14ac:dyDescent="0.2">
      <c r="A124" s="39">
        <v>2</v>
      </c>
      <c r="B124" s="40">
        <v>4</v>
      </c>
      <c r="C124" s="40">
        <v>5</v>
      </c>
      <c r="D124" s="40">
        <v>2</v>
      </c>
      <c r="E124" s="41" t="s">
        <v>23</v>
      </c>
      <c r="F124" s="51" t="s">
        <v>143</v>
      </c>
      <c r="G124" s="43">
        <v>0</v>
      </c>
      <c r="H124" s="43">
        <v>0</v>
      </c>
      <c r="I124" s="43">
        <v>0</v>
      </c>
      <c r="J124" s="43">
        <v>0</v>
      </c>
      <c r="K124" s="43">
        <v>0</v>
      </c>
      <c r="L124" s="43">
        <v>0</v>
      </c>
      <c r="M124" s="43">
        <v>0</v>
      </c>
      <c r="N124" s="43">
        <v>0</v>
      </c>
      <c r="O124" s="43">
        <v>0</v>
      </c>
      <c r="P124" s="43"/>
      <c r="Q124" s="45"/>
      <c r="R124" s="43"/>
      <c r="S124" s="49">
        <f t="shared" si="4"/>
        <v>0</v>
      </c>
    </row>
    <row r="125" spans="1:20" s="22" customFormat="1" ht="28.5" hidden="1" customHeight="1" x14ac:dyDescent="0.2">
      <c r="A125" s="39">
        <v>2</v>
      </c>
      <c r="B125" s="40">
        <v>4</v>
      </c>
      <c r="C125" s="40">
        <v>9</v>
      </c>
      <c r="D125" s="40">
        <v>1</v>
      </c>
      <c r="E125" s="41" t="s">
        <v>23</v>
      </c>
      <c r="F125" s="51" t="s">
        <v>144</v>
      </c>
      <c r="G125" s="43">
        <v>0</v>
      </c>
      <c r="H125" s="43">
        <v>0</v>
      </c>
      <c r="I125" s="43">
        <v>0</v>
      </c>
      <c r="J125" s="43">
        <v>0</v>
      </c>
      <c r="K125" s="43">
        <v>0</v>
      </c>
      <c r="L125" s="43">
        <v>0</v>
      </c>
      <c r="M125" s="43">
        <v>0</v>
      </c>
      <c r="N125" s="43">
        <v>0</v>
      </c>
      <c r="O125" s="43">
        <v>0</v>
      </c>
      <c r="P125" s="43"/>
      <c r="Q125" s="45"/>
      <c r="R125" s="43"/>
      <c r="S125" s="49">
        <f t="shared" si="4"/>
        <v>0</v>
      </c>
    </row>
    <row r="126" spans="1:20" s="22" customFormat="1" ht="9.75" customHeight="1" x14ac:dyDescent="0.2">
      <c r="A126" s="97"/>
      <c r="B126" s="98"/>
      <c r="C126" s="98"/>
      <c r="D126" s="98"/>
      <c r="E126" s="99"/>
      <c r="F126" s="100"/>
      <c r="G126" s="48"/>
      <c r="H126" s="48"/>
      <c r="I126" s="48">
        <v>0</v>
      </c>
      <c r="J126" s="48"/>
      <c r="K126" s="48"/>
      <c r="L126" s="48"/>
      <c r="M126" s="48"/>
      <c r="N126" s="48"/>
      <c r="O126" s="48"/>
      <c r="P126" s="48"/>
      <c r="Q126" s="101"/>
      <c r="R126" s="48"/>
      <c r="S126" s="102"/>
    </row>
    <row r="127" spans="1:20" s="22" customFormat="1" ht="28.5" customHeight="1" x14ac:dyDescent="0.2">
      <c r="A127" s="103"/>
      <c r="B127" s="104"/>
      <c r="C127" s="104"/>
      <c r="D127" s="104"/>
      <c r="E127" s="105"/>
      <c r="F127" s="106" t="s">
        <v>145</v>
      </c>
      <c r="G127" s="107">
        <f>SUM(G128:G129)</f>
        <v>20200000</v>
      </c>
      <c r="H127" s="107">
        <f t="shared" ref="H127:R127" si="6">SUM(H128:H129)</f>
        <v>0</v>
      </c>
      <c r="I127" s="107">
        <f t="shared" si="6"/>
        <v>0</v>
      </c>
      <c r="J127" s="107">
        <f t="shared" si="6"/>
        <v>0</v>
      </c>
      <c r="K127" s="107">
        <f t="shared" si="6"/>
        <v>0</v>
      </c>
      <c r="L127" s="107">
        <f t="shared" si="6"/>
        <v>2000000</v>
      </c>
      <c r="M127" s="107">
        <f t="shared" si="6"/>
        <v>16520000</v>
      </c>
      <c r="N127" s="107">
        <f t="shared" si="6"/>
        <v>34021000</v>
      </c>
      <c r="O127" s="107">
        <f t="shared" si="6"/>
        <v>54866034.600000001</v>
      </c>
      <c r="P127" s="107">
        <f t="shared" si="6"/>
        <v>13157000</v>
      </c>
      <c r="Q127" s="108">
        <f t="shared" si="6"/>
        <v>75362200</v>
      </c>
      <c r="R127" s="107">
        <f t="shared" si="6"/>
        <v>3304000</v>
      </c>
      <c r="S127" s="109">
        <f t="shared" si="4"/>
        <v>219430234.59999999</v>
      </c>
      <c r="T127" s="90"/>
    </row>
    <row r="128" spans="1:20" s="22" customFormat="1" ht="26.25" customHeight="1" x14ac:dyDescent="0.2">
      <c r="A128" s="39">
        <v>2</v>
      </c>
      <c r="B128" s="40">
        <v>5</v>
      </c>
      <c r="C128" s="40">
        <v>3</v>
      </c>
      <c r="D128" s="40">
        <v>1</v>
      </c>
      <c r="E128" s="41" t="s">
        <v>23</v>
      </c>
      <c r="F128" s="51" t="s">
        <v>146</v>
      </c>
      <c r="G128" s="43">
        <v>20200000</v>
      </c>
      <c r="H128" s="43">
        <v>0</v>
      </c>
      <c r="I128" s="43">
        <v>0</v>
      </c>
      <c r="J128" s="43">
        <v>0</v>
      </c>
      <c r="K128" s="43">
        <v>0</v>
      </c>
      <c r="L128" s="43">
        <v>2000000</v>
      </c>
      <c r="M128" s="43">
        <v>16520000</v>
      </c>
      <c r="N128" s="43">
        <v>34021000</v>
      </c>
      <c r="O128" s="43">
        <v>54866034.600000001</v>
      </c>
      <c r="P128" s="43">
        <v>13157000</v>
      </c>
      <c r="Q128" s="45">
        <v>75362200</v>
      </c>
      <c r="R128" s="43">
        <v>3304000</v>
      </c>
      <c r="S128" s="49">
        <f t="shared" si="4"/>
        <v>219430234.59999999</v>
      </c>
      <c r="T128" s="38"/>
    </row>
    <row r="129" spans="1:20" s="22" customFormat="1" ht="0.75" hidden="1" customHeight="1" x14ac:dyDescent="0.2">
      <c r="A129" s="39">
        <v>2</v>
      </c>
      <c r="B129" s="40">
        <v>5</v>
      </c>
      <c r="C129" s="40">
        <v>3</v>
      </c>
      <c r="D129" s="40">
        <v>1</v>
      </c>
      <c r="E129" s="41" t="s">
        <v>42</v>
      </c>
      <c r="F129" s="51" t="s">
        <v>147</v>
      </c>
      <c r="G129" s="43">
        <v>0</v>
      </c>
      <c r="H129" s="43">
        <v>0</v>
      </c>
      <c r="I129" s="43">
        <v>0</v>
      </c>
      <c r="J129" s="43">
        <v>0</v>
      </c>
      <c r="K129" s="43">
        <v>0</v>
      </c>
      <c r="L129" s="43">
        <v>0</v>
      </c>
      <c r="M129" s="43">
        <v>0</v>
      </c>
      <c r="N129" s="43">
        <v>0</v>
      </c>
      <c r="O129" s="43"/>
      <c r="P129" s="43"/>
      <c r="Q129" s="45"/>
      <c r="R129" s="43"/>
      <c r="S129" s="49">
        <f>SUM(G129:R129)</f>
        <v>0</v>
      </c>
      <c r="T129" s="38"/>
    </row>
    <row r="130" spans="1:20" s="22" customFormat="1" ht="10.5" customHeight="1" x14ac:dyDescent="0.2">
      <c r="A130" s="39"/>
      <c r="B130" s="40"/>
      <c r="C130" s="40"/>
      <c r="D130" s="40"/>
      <c r="E130" s="41"/>
      <c r="F130" s="51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5"/>
      <c r="R130" s="43"/>
      <c r="S130" s="49"/>
      <c r="T130" s="38"/>
    </row>
    <row r="131" spans="1:20" s="22" customFormat="1" ht="28.5" customHeight="1" x14ac:dyDescent="0.2">
      <c r="A131" s="103"/>
      <c r="B131" s="104"/>
      <c r="C131" s="104"/>
      <c r="D131" s="104"/>
      <c r="E131" s="105"/>
      <c r="F131" s="106" t="s">
        <v>148</v>
      </c>
      <c r="G131" s="110">
        <f>SUM(G132:G148)</f>
        <v>6817500</v>
      </c>
      <c r="H131" s="110">
        <f t="shared" ref="H131:S131" si="7">SUM(H132:H148)</f>
        <v>0</v>
      </c>
      <c r="I131" s="110">
        <f t="shared" si="7"/>
        <v>0</v>
      </c>
      <c r="J131" s="110">
        <f t="shared" si="7"/>
        <v>0</v>
      </c>
      <c r="K131" s="110">
        <f t="shared" si="7"/>
        <v>0</v>
      </c>
      <c r="L131" s="110">
        <f t="shared" si="7"/>
        <v>198386.96999999997</v>
      </c>
      <c r="M131" s="110">
        <f t="shared" si="7"/>
        <v>358489.81</v>
      </c>
      <c r="N131" s="110">
        <f>SUM(N132:N148)</f>
        <v>777290.61</v>
      </c>
      <c r="O131" s="110">
        <f>SUM(O132:O148)</f>
        <v>1979131.7200000002</v>
      </c>
      <c r="P131" s="110">
        <f t="shared" si="7"/>
        <v>1004662.76</v>
      </c>
      <c r="Q131" s="110">
        <f t="shared" si="7"/>
        <v>514792.72</v>
      </c>
      <c r="R131" s="110">
        <f t="shared" si="7"/>
        <v>20768</v>
      </c>
      <c r="S131" s="111">
        <f t="shared" si="7"/>
        <v>11671022.590000002</v>
      </c>
    </row>
    <row r="132" spans="1:20" s="22" customFormat="1" ht="24" customHeight="1" x14ac:dyDescent="0.2">
      <c r="A132" s="39">
        <v>2</v>
      </c>
      <c r="B132" s="40">
        <v>6</v>
      </c>
      <c r="C132" s="40">
        <v>1</v>
      </c>
      <c r="D132" s="40">
        <v>1</v>
      </c>
      <c r="E132" s="41" t="s">
        <v>23</v>
      </c>
      <c r="F132" s="51" t="s">
        <v>149</v>
      </c>
      <c r="G132" s="43">
        <v>0</v>
      </c>
      <c r="H132" s="43">
        <v>0</v>
      </c>
      <c r="I132" s="43">
        <v>0</v>
      </c>
      <c r="J132" s="43">
        <v>0</v>
      </c>
      <c r="K132" s="43">
        <v>0</v>
      </c>
      <c r="L132" s="43">
        <v>0</v>
      </c>
      <c r="M132" s="43">
        <v>27848</v>
      </c>
      <c r="N132" s="43">
        <v>339599.99</v>
      </c>
      <c r="O132" s="43">
        <f>78000+747789.6</f>
        <v>825789.6</v>
      </c>
      <c r="P132" s="43">
        <v>0</v>
      </c>
      <c r="Q132" s="45">
        <v>0</v>
      </c>
      <c r="R132" s="43">
        <v>20768</v>
      </c>
      <c r="S132" s="49">
        <f t="shared" si="4"/>
        <v>1214005.5899999999</v>
      </c>
      <c r="T132" s="38"/>
    </row>
    <row r="133" spans="1:20" s="22" customFormat="1" ht="0.75" hidden="1" customHeight="1" x14ac:dyDescent="0.2">
      <c r="A133" s="39">
        <v>2</v>
      </c>
      <c r="B133" s="40">
        <v>6</v>
      </c>
      <c r="C133" s="40">
        <v>1</v>
      </c>
      <c r="D133" s="40">
        <v>2</v>
      </c>
      <c r="E133" s="41" t="s">
        <v>23</v>
      </c>
      <c r="F133" s="51" t="s">
        <v>150</v>
      </c>
      <c r="G133" s="43">
        <v>0</v>
      </c>
      <c r="H133" s="43">
        <v>0</v>
      </c>
      <c r="I133" s="43">
        <v>0</v>
      </c>
      <c r="J133" s="43">
        <v>0</v>
      </c>
      <c r="K133" s="43">
        <v>0</v>
      </c>
      <c r="L133" s="43">
        <v>0</v>
      </c>
      <c r="M133" s="43">
        <v>0</v>
      </c>
      <c r="N133" s="43">
        <v>0</v>
      </c>
      <c r="O133" s="43"/>
      <c r="P133" s="43"/>
      <c r="Q133" s="45"/>
      <c r="R133" s="43"/>
      <c r="S133" s="49">
        <f t="shared" si="4"/>
        <v>0</v>
      </c>
    </row>
    <row r="134" spans="1:20" s="22" customFormat="1" ht="24.75" customHeight="1" x14ac:dyDescent="0.2">
      <c r="A134" s="39">
        <v>2</v>
      </c>
      <c r="B134" s="40">
        <v>6</v>
      </c>
      <c r="C134" s="40">
        <v>1</v>
      </c>
      <c r="D134" s="40">
        <v>3</v>
      </c>
      <c r="E134" s="41" t="s">
        <v>23</v>
      </c>
      <c r="F134" s="51" t="s">
        <v>151</v>
      </c>
      <c r="G134" s="43">
        <v>0</v>
      </c>
      <c r="H134" s="43">
        <v>0</v>
      </c>
      <c r="I134" s="43">
        <v>0</v>
      </c>
      <c r="J134" s="43">
        <v>0</v>
      </c>
      <c r="K134" s="43">
        <v>0</v>
      </c>
      <c r="L134" s="43">
        <v>19942</v>
      </c>
      <c r="M134" s="43">
        <v>0</v>
      </c>
      <c r="N134" s="43">
        <v>46943.62</v>
      </c>
      <c r="O134" s="43">
        <f>289454+380725.02</f>
        <v>670179.02</v>
      </c>
      <c r="P134" s="43">
        <f>687024.14</f>
        <v>687024.14</v>
      </c>
      <c r="Q134" s="45">
        <f>48760.76-8700</f>
        <v>40060.76</v>
      </c>
      <c r="R134" s="43">
        <v>0</v>
      </c>
      <c r="S134" s="49">
        <f t="shared" si="4"/>
        <v>1464149.54</v>
      </c>
      <c r="T134" s="38"/>
    </row>
    <row r="135" spans="1:20" s="22" customFormat="1" ht="24.75" customHeight="1" x14ac:dyDescent="0.2">
      <c r="A135" s="39">
        <v>2</v>
      </c>
      <c r="B135" s="40">
        <v>6</v>
      </c>
      <c r="C135" s="40">
        <v>1</v>
      </c>
      <c r="D135" s="40">
        <v>4</v>
      </c>
      <c r="E135" s="41" t="s">
        <v>23</v>
      </c>
      <c r="F135" s="51" t="s">
        <v>152</v>
      </c>
      <c r="G135" s="43">
        <v>0</v>
      </c>
      <c r="H135" s="43">
        <v>0</v>
      </c>
      <c r="I135" s="43">
        <v>0</v>
      </c>
      <c r="J135" s="43">
        <v>0</v>
      </c>
      <c r="K135" s="43">
        <v>0</v>
      </c>
      <c r="L135" s="43">
        <v>0</v>
      </c>
      <c r="M135" s="43">
        <v>75874</v>
      </c>
      <c r="N135" s="43">
        <v>152515</v>
      </c>
      <c r="O135" s="43">
        <v>0</v>
      </c>
      <c r="P135" s="43">
        <v>0</v>
      </c>
      <c r="Q135" s="45">
        <v>0</v>
      </c>
      <c r="R135" s="43">
        <v>0</v>
      </c>
      <c r="S135" s="49">
        <f t="shared" si="4"/>
        <v>228389</v>
      </c>
      <c r="T135" s="38"/>
    </row>
    <row r="136" spans="1:20" s="22" customFormat="1" ht="24.75" customHeight="1" x14ac:dyDescent="0.2">
      <c r="A136" s="39">
        <v>2</v>
      </c>
      <c r="B136" s="40">
        <v>6</v>
      </c>
      <c r="C136" s="40">
        <v>1</v>
      </c>
      <c r="D136" s="40">
        <v>9</v>
      </c>
      <c r="E136" s="41" t="s">
        <v>23</v>
      </c>
      <c r="F136" s="112" t="s">
        <v>153</v>
      </c>
      <c r="G136" s="43">
        <v>0</v>
      </c>
      <c r="H136" s="43">
        <v>0</v>
      </c>
      <c r="I136" s="43">
        <v>0</v>
      </c>
      <c r="J136" s="43">
        <v>0</v>
      </c>
      <c r="K136" s="43">
        <v>0</v>
      </c>
      <c r="L136" s="43">
        <v>0</v>
      </c>
      <c r="M136" s="43">
        <v>0</v>
      </c>
      <c r="N136" s="43">
        <v>78998.64</v>
      </c>
      <c r="O136" s="43">
        <v>0</v>
      </c>
      <c r="P136" s="43">
        <v>0</v>
      </c>
      <c r="Q136" s="45">
        <v>0</v>
      </c>
      <c r="R136" s="43">
        <v>0</v>
      </c>
      <c r="S136" s="49">
        <f t="shared" si="4"/>
        <v>78998.64</v>
      </c>
    </row>
    <row r="137" spans="1:20" s="22" customFormat="1" ht="23.25" customHeight="1" x14ac:dyDescent="0.2">
      <c r="A137" s="39">
        <v>2</v>
      </c>
      <c r="B137" s="40">
        <v>6</v>
      </c>
      <c r="C137" s="40">
        <v>2</v>
      </c>
      <c r="D137" s="40">
        <v>1</v>
      </c>
      <c r="E137" s="41" t="s">
        <v>23</v>
      </c>
      <c r="F137" s="51" t="s">
        <v>154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  <c r="L137" s="78">
        <v>118860.8</v>
      </c>
      <c r="M137" s="43">
        <v>192340</v>
      </c>
      <c r="N137" s="43">
        <v>159233.35999999999</v>
      </c>
      <c r="O137" s="43">
        <v>297360</v>
      </c>
      <c r="P137" s="43">
        <v>317638.62</v>
      </c>
      <c r="Q137" s="45">
        <v>357841.16</v>
      </c>
      <c r="R137" s="43">
        <v>0</v>
      </c>
      <c r="S137" s="49">
        <f t="shared" si="4"/>
        <v>1443273.9399999997</v>
      </c>
    </row>
    <row r="138" spans="1:20" s="22" customFormat="1" ht="24.75" hidden="1" customHeight="1" x14ac:dyDescent="0.2">
      <c r="A138" s="39">
        <v>2</v>
      </c>
      <c r="B138" s="40">
        <v>6</v>
      </c>
      <c r="C138" s="40">
        <v>3</v>
      </c>
      <c r="D138" s="40">
        <v>1</v>
      </c>
      <c r="E138" s="41" t="s">
        <v>23</v>
      </c>
      <c r="F138" s="51" t="s">
        <v>155</v>
      </c>
      <c r="G138" s="43">
        <v>0</v>
      </c>
      <c r="H138" s="43">
        <v>0</v>
      </c>
      <c r="I138" s="43">
        <v>0</v>
      </c>
      <c r="J138" s="43">
        <v>0</v>
      </c>
      <c r="K138" s="43">
        <v>0</v>
      </c>
      <c r="L138" s="43">
        <v>0</v>
      </c>
      <c r="M138" s="43">
        <v>0</v>
      </c>
      <c r="N138" s="43">
        <v>0</v>
      </c>
      <c r="O138" s="43">
        <v>0</v>
      </c>
      <c r="P138" s="43"/>
      <c r="Q138" s="45"/>
      <c r="R138" s="43"/>
      <c r="S138" s="49">
        <f t="shared" si="4"/>
        <v>0</v>
      </c>
    </row>
    <row r="139" spans="1:20" s="22" customFormat="1" ht="24" customHeight="1" x14ac:dyDescent="0.2">
      <c r="A139" s="39">
        <v>2</v>
      </c>
      <c r="B139" s="40">
        <v>6</v>
      </c>
      <c r="C139" s="40">
        <v>4</v>
      </c>
      <c r="D139" s="40">
        <v>1</v>
      </c>
      <c r="E139" s="41" t="s">
        <v>23</v>
      </c>
      <c r="F139" s="51" t="s">
        <v>156</v>
      </c>
      <c r="G139" s="78">
        <v>6817500</v>
      </c>
      <c r="H139" s="78">
        <v>0</v>
      </c>
      <c r="I139" s="78">
        <v>0</v>
      </c>
      <c r="J139" s="78">
        <v>0</v>
      </c>
      <c r="K139" s="43">
        <v>0</v>
      </c>
      <c r="L139" s="78">
        <v>0</v>
      </c>
      <c r="M139" s="43">
        <v>0</v>
      </c>
      <c r="N139" s="43">
        <v>0</v>
      </c>
      <c r="O139" s="43">
        <v>0</v>
      </c>
      <c r="P139" s="43">
        <v>0</v>
      </c>
      <c r="Q139" s="45">
        <v>0</v>
      </c>
      <c r="R139" s="43">
        <v>0</v>
      </c>
      <c r="S139" s="49">
        <f t="shared" si="4"/>
        <v>6817500</v>
      </c>
      <c r="T139" s="38"/>
    </row>
    <row r="140" spans="1:20" s="22" customFormat="1" ht="24.75" hidden="1" customHeight="1" x14ac:dyDescent="0.2">
      <c r="A140" s="39">
        <v>2</v>
      </c>
      <c r="B140" s="40">
        <v>6</v>
      </c>
      <c r="C140" s="40">
        <v>4</v>
      </c>
      <c r="D140" s="40">
        <v>6</v>
      </c>
      <c r="E140" s="41" t="s">
        <v>23</v>
      </c>
      <c r="F140" s="51" t="s">
        <v>157</v>
      </c>
      <c r="G140" s="78">
        <v>0</v>
      </c>
      <c r="H140" s="78">
        <v>0</v>
      </c>
      <c r="I140" s="78">
        <v>0</v>
      </c>
      <c r="J140" s="78">
        <v>0</v>
      </c>
      <c r="K140" s="78">
        <v>0</v>
      </c>
      <c r="L140" s="43">
        <v>0</v>
      </c>
      <c r="M140" s="43">
        <v>0</v>
      </c>
      <c r="N140" s="43">
        <v>0</v>
      </c>
      <c r="O140" s="43">
        <v>0</v>
      </c>
      <c r="P140" s="43">
        <v>0</v>
      </c>
      <c r="Q140" s="45">
        <v>0</v>
      </c>
      <c r="R140" s="43"/>
      <c r="S140" s="49">
        <f t="shared" si="4"/>
        <v>0</v>
      </c>
    </row>
    <row r="141" spans="1:20" s="22" customFormat="1" ht="24.75" hidden="1" customHeight="1" x14ac:dyDescent="0.2">
      <c r="A141" s="39">
        <v>2</v>
      </c>
      <c r="B141" s="40">
        <v>6</v>
      </c>
      <c r="C141" s="40">
        <v>4</v>
      </c>
      <c r="D141" s="40">
        <v>8</v>
      </c>
      <c r="E141" s="41" t="s">
        <v>23</v>
      </c>
      <c r="F141" s="51" t="s">
        <v>158</v>
      </c>
      <c r="G141" s="43">
        <v>0</v>
      </c>
      <c r="H141" s="43">
        <v>0</v>
      </c>
      <c r="I141" s="43">
        <v>0</v>
      </c>
      <c r="J141" s="43">
        <v>0</v>
      </c>
      <c r="K141" s="43">
        <v>0</v>
      </c>
      <c r="L141" s="43">
        <v>0</v>
      </c>
      <c r="M141" s="43">
        <v>0</v>
      </c>
      <c r="N141" s="43">
        <v>0</v>
      </c>
      <c r="O141" s="43">
        <v>0</v>
      </c>
      <c r="P141" s="43">
        <v>0</v>
      </c>
      <c r="Q141" s="45">
        <v>0</v>
      </c>
      <c r="R141" s="43"/>
      <c r="S141" s="49">
        <f t="shared" si="4"/>
        <v>0</v>
      </c>
    </row>
    <row r="142" spans="1:20" s="22" customFormat="1" ht="24.75" hidden="1" customHeight="1" x14ac:dyDescent="0.2">
      <c r="A142" s="39">
        <v>2</v>
      </c>
      <c r="B142" s="40">
        <v>6</v>
      </c>
      <c r="C142" s="40">
        <v>5</v>
      </c>
      <c r="D142" s="40">
        <v>2</v>
      </c>
      <c r="E142" s="41" t="s">
        <v>23</v>
      </c>
      <c r="F142" s="51" t="s">
        <v>159</v>
      </c>
      <c r="G142" s="43">
        <v>0</v>
      </c>
      <c r="H142" s="43">
        <v>0</v>
      </c>
      <c r="I142" s="43">
        <v>0</v>
      </c>
      <c r="J142" s="43">
        <v>0</v>
      </c>
      <c r="K142" s="43">
        <v>0</v>
      </c>
      <c r="L142" s="43">
        <v>0</v>
      </c>
      <c r="M142" s="43">
        <v>0</v>
      </c>
      <c r="N142" s="43">
        <v>0</v>
      </c>
      <c r="O142" s="43">
        <v>0</v>
      </c>
      <c r="P142" s="43">
        <v>0</v>
      </c>
      <c r="Q142" s="45">
        <v>0</v>
      </c>
      <c r="R142" s="43"/>
      <c r="S142" s="49">
        <f t="shared" si="4"/>
        <v>0</v>
      </c>
    </row>
    <row r="143" spans="1:20" s="22" customFormat="1" ht="24.75" customHeight="1" x14ac:dyDescent="0.2">
      <c r="A143" s="39">
        <v>2</v>
      </c>
      <c r="B143" s="40">
        <v>6</v>
      </c>
      <c r="C143" s="40">
        <v>5</v>
      </c>
      <c r="D143" s="40">
        <v>5</v>
      </c>
      <c r="E143" s="41" t="s">
        <v>23</v>
      </c>
      <c r="F143" s="113" t="s">
        <v>160</v>
      </c>
      <c r="G143" s="43">
        <v>0</v>
      </c>
      <c r="H143" s="43">
        <v>0</v>
      </c>
      <c r="I143" s="43">
        <v>0</v>
      </c>
      <c r="J143" s="43">
        <v>0</v>
      </c>
      <c r="K143" s="43">
        <v>0</v>
      </c>
      <c r="L143" s="43">
        <v>0</v>
      </c>
      <c r="M143" s="43">
        <v>0</v>
      </c>
      <c r="N143" s="43">
        <v>0</v>
      </c>
      <c r="O143" s="43">
        <v>0</v>
      </c>
      <c r="P143" s="43">
        <v>0</v>
      </c>
      <c r="Q143" s="45">
        <v>116890.8</v>
      </c>
      <c r="R143" s="43">
        <v>0</v>
      </c>
      <c r="S143" s="49">
        <f t="shared" si="4"/>
        <v>116890.8</v>
      </c>
    </row>
    <row r="144" spans="1:20" s="22" customFormat="1" ht="24.75" customHeight="1" x14ac:dyDescent="0.2">
      <c r="A144" s="39">
        <v>2</v>
      </c>
      <c r="B144" s="40">
        <v>6</v>
      </c>
      <c r="C144" s="40">
        <v>5</v>
      </c>
      <c r="D144" s="40">
        <v>7</v>
      </c>
      <c r="E144" s="41" t="s">
        <v>23</v>
      </c>
      <c r="F144" s="51" t="s">
        <v>161</v>
      </c>
      <c r="G144" s="43">
        <v>0</v>
      </c>
      <c r="H144" s="43">
        <v>0</v>
      </c>
      <c r="I144" s="43">
        <v>0</v>
      </c>
      <c r="J144" s="43">
        <v>0</v>
      </c>
      <c r="K144" s="43">
        <v>0</v>
      </c>
      <c r="L144" s="43">
        <v>56861.17</v>
      </c>
      <c r="M144" s="43">
        <v>62427.81</v>
      </c>
      <c r="N144" s="43">
        <v>0</v>
      </c>
      <c r="O144" s="43">
        <v>0</v>
      </c>
      <c r="P144" s="43">
        <v>0</v>
      </c>
      <c r="Q144" s="45">
        <v>0</v>
      </c>
      <c r="R144" s="43">
        <v>0</v>
      </c>
      <c r="S144" s="49">
        <f t="shared" si="4"/>
        <v>119288.98</v>
      </c>
    </row>
    <row r="145" spans="1:20" s="22" customFormat="1" ht="24.75" customHeight="1" x14ac:dyDescent="0.2">
      <c r="A145" s="39">
        <v>2</v>
      </c>
      <c r="B145" s="40">
        <v>6</v>
      </c>
      <c r="C145" s="40">
        <v>5</v>
      </c>
      <c r="D145" s="40">
        <v>8</v>
      </c>
      <c r="E145" s="41" t="s">
        <v>23</v>
      </c>
      <c r="F145" s="51" t="s">
        <v>162</v>
      </c>
      <c r="G145" s="43">
        <v>0</v>
      </c>
      <c r="H145" s="43">
        <v>0</v>
      </c>
      <c r="I145" s="43">
        <v>0</v>
      </c>
      <c r="J145" s="43">
        <v>0</v>
      </c>
      <c r="K145" s="43">
        <v>0</v>
      </c>
      <c r="L145" s="78">
        <v>0</v>
      </c>
      <c r="M145" s="43">
        <v>0</v>
      </c>
      <c r="N145" s="43">
        <v>0</v>
      </c>
      <c r="O145" s="43">
        <v>54458</v>
      </c>
      <c r="P145" s="43">
        <v>0</v>
      </c>
      <c r="Q145" s="45">
        <v>0</v>
      </c>
      <c r="R145" s="43">
        <v>0</v>
      </c>
      <c r="S145" s="49">
        <f t="shared" si="4"/>
        <v>54458</v>
      </c>
      <c r="T145" s="38"/>
    </row>
    <row r="146" spans="1:20" s="22" customFormat="1" ht="24.75" customHeight="1" x14ac:dyDescent="0.2">
      <c r="A146" s="39">
        <v>2</v>
      </c>
      <c r="B146" s="40">
        <v>6</v>
      </c>
      <c r="C146" s="40">
        <v>6</v>
      </c>
      <c r="D146" s="40">
        <v>2</v>
      </c>
      <c r="E146" s="41" t="s">
        <v>23</v>
      </c>
      <c r="F146" s="51" t="s">
        <v>163</v>
      </c>
      <c r="G146" s="43">
        <v>0</v>
      </c>
      <c r="H146" s="43">
        <v>0</v>
      </c>
      <c r="I146" s="43">
        <v>0</v>
      </c>
      <c r="J146" s="43">
        <v>0</v>
      </c>
      <c r="K146" s="43">
        <v>0</v>
      </c>
      <c r="L146" s="78">
        <v>0</v>
      </c>
      <c r="M146" s="43">
        <v>0</v>
      </c>
      <c r="N146" s="43">
        <v>0</v>
      </c>
      <c r="O146" s="43">
        <v>131345.1</v>
      </c>
      <c r="P146" s="43">
        <v>0</v>
      </c>
      <c r="Q146" s="45">
        <v>0</v>
      </c>
      <c r="R146" s="43">
        <v>0</v>
      </c>
      <c r="S146" s="49">
        <f t="shared" si="4"/>
        <v>131345.1</v>
      </c>
      <c r="T146" s="38"/>
    </row>
    <row r="147" spans="1:20" s="22" customFormat="1" ht="24.75" customHeight="1" x14ac:dyDescent="0.2">
      <c r="A147" s="39">
        <v>2</v>
      </c>
      <c r="B147" s="40">
        <v>6</v>
      </c>
      <c r="C147" s="40">
        <v>8</v>
      </c>
      <c r="D147" s="40">
        <v>6</v>
      </c>
      <c r="E147" s="41" t="s">
        <v>23</v>
      </c>
      <c r="F147" s="51" t="s">
        <v>164</v>
      </c>
      <c r="G147" s="43">
        <v>0</v>
      </c>
      <c r="H147" s="43">
        <v>0</v>
      </c>
      <c r="I147" s="43">
        <v>0</v>
      </c>
      <c r="J147" s="43">
        <v>0</v>
      </c>
      <c r="K147" s="43">
        <v>0</v>
      </c>
      <c r="L147" s="78">
        <v>2723</v>
      </c>
      <c r="M147" s="43">
        <v>0</v>
      </c>
      <c r="N147" s="43">
        <v>0</v>
      </c>
      <c r="O147" s="43">
        <v>0</v>
      </c>
      <c r="P147" s="43">
        <v>0</v>
      </c>
      <c r="Q147" s="45">
        <v>0</v>
      </c>
      <c r="R147" s="43">
        <v>0</v>
      </c>
      <c r="S147" s="49">
        <f t="shared" si="4"/>
        <v>2723</v>
      </c>
      <c r="T147" s="38"/>
    </row>
    <row r="148" spans="1:20" s="22" customFormat="1" ht="28.5" hidden="1" customHeight="1" x14ac:dyDescent="0.2">
      <c r="A148" s="39">
        <v>2</v>
      </c>
      <c r="B148" s="40">
        <v>6</v>
      </c>
      <c r="C148" s="40">
        <v>10</v>
      </c>
      <c r="D148" s="40">
        <v>2</v>
      </c>
      <c r="E148" s="41" t="s">
        <v>23</v>
      </c>
      <c r="F148" s="82" t="s">
        <v>165</v>
      </c>
      <c r="G148" s="43">
        <v>0</v>
      </c>
      <c r="H148" s="43">
        <v>0</v>
      </c>
      <c r="I148" s="43">
        <v>0</v>
      </c>
      <c r="J148" s="43">
        <v>0</v>
      </c>
      <c r="K148" s="43">
        <v>0</v>
      </c>
      <c r="L148" s="43">
        <v>0</v>
      </c>
      <c r="M148" s="43">
        <v>0</v>
      </c>
      <c r="N148" s="43">
        <v>0</v>
      </c>
      <c r="O148" s="43">
        <v>0</v>
      </c>
      <c r="P148" s="43"/>
      <c r="Q148" s="45"/>
      <c r="R148" s="43"/>
      <c r="S148" s="49">
        <f t="shared" si="4"/>
        <v>0</v>
      </c>
      <c r="T148" s="38"/>
    </row>
    <row r="149" spans="1:20" s="22" customFormat="1" ht="9.75" customHeight="1" x14ac:dyDescent="0.2">
      <c r="A149" s="39"/>
      <c r="B149" s="40"/>
      <c r="C149" s="40"/>
      <c r="D149" s="40"/>
      <c r="E149" s="41"/>
      <c r="F149" s="51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5"/>
      <c r="R149" s="43"/>
      <c r="S149" s="49"/>
      <c r="T149" s="38"/>
    </row>
    <row r="150" spans="1:20" s="22" customFormat="1" ht="27.75" customHeight="1" x14ac:dyDescent="0.2">
      <c r="A150" s="103"/>
      <c r="B150" s="104"/>
      <c r="C150" s="104"/>
      <c r="D150" s="104"/>
      <c r="E150" s="105"/>
      <c r="F150" s="106" t="s">
        <v>166</v>
      </c>
      <c r="G150" s="107">
        <f t="shared" ref="G150:R150" si="8">SUM(G153)</f>
        <v>4656352.25</v>
      </c>
      <c r="H150" s="107">
        <f t="shared" si="8"/>
        <v>0</v>
      </c>
      <c r="I150" s="107">
        <f t="shared" si="8"/>
        <v>0</v>
      </c>
      <c r="J150" s="107">
        <f t="shared" si="8"/>
        <v>0</v>
      </c>
      <c r="K150" s="107">
        <f t="shared" si="8"/>
        <v>7705163.25</v>
      </c>
      <c r="L150" s="107">
        <f t="shared" si="8"/>
        <v>-4693682.7300000004</v>
      </c>
      <c r="M150" s="107">
        <f t="shared" si="8"/>
        <v>0</v>
      </c>
      <c r="N150" s="107">
        <f t="shared" si="8"/>
        <v>0</v>
      </c>
      <c r="O150" s="107">
        <f t="shared" si="8"/>
        <v>0</v>
      </c>
      <c r="P150" s="107">
        <f t="shared" si="8"/>
        <v>0</v>
      </c>
      <c r="Q150" s="108">
        <f t="shared" si="8"/>
        <v>0</v>
      </c>
      <c r="R150" s="107">
        <f t="shared" si="8"/>
        <v>0</v>
      </c>
      <c r="S150" s="109">
        <f t="shared" ref="S150:S166" si="9">SUM(G150:R150)</f>
        <v>7667832.7699999996</v>
      </c>
    </row>
    <row r="151" spans="1:20" s="117" customFormat="1" ht="28.5" hidden="1" customHeight="1" x14ac:dyDescent="0.25">
      <c r="A151" s="39">
        <v>2</v>
      </c>
      <c r="B151" s="40">
        <v>7</v>
      </c>
      <c r="C151" s="40">
        <v>1</v>
      </c>
      <c r="D151" s="40">
        <v>2</v>
      </c>
      <c r="E151" s="41" t="s">
        <v>23</v>
      </c>
      <c r="F151" s="76" t="s">
        <v>167</v>
      </c>
      <c r="G151" s="114">
        <v>0</v>
      </c>
      <c r="H151" s="115">
        <v>0</v>
      </c>
      <c r="I151" s="115">
        <v>0</v>
      </c>
      <c r="J151" s="115">
        <v>0</v>
      </c>
      <c r="K151" s="43"/>
      <c r="L151" s="115"/>
      <c r="M151" s="115">
        <v>0</v>
      </c>
      <c r="N151" s="115">
        <v>0</v>
      </c>
      <c r="O151" s="115"/>
      <c r="P151" s="115"/>
      <c r="Q151" s="116"/>
      <c r="R151" s="115"/>
      <c r="S151" s="49">
        <f>SUM(G151:R151)</f>
        <v>0</v>
      </c>
    </row>
    <row r="152" spans="1:20" s="117" customFormat="1" ht="28.5" hidden="1" customHeight="1" x14ac:dyDescent="0.25">
      <c r="A152" s="39">
        <v>2</v>
      </c>
      <c r="B152" s="40">
        <v>7</v>
      </c>
      <c r="C152" s="40">
        <v>1</v>
      </c>
      <c r="D152" s="40">
        <v>3</v>
      </c>
      <c r="E152" s="41" t="s">
        <v>23</v>
      </c>
      <c r="F152" s="82" t="s">
        <v>168</v>
      </c>
      <c r="G152" s="114"/>
      <c r="H152" s="115"/>
      <c r="I152" s="115"/>
      <c r="J152" s="115"/>
      <c r="K152" s="43"/>
      <c r="L152" s="115"/>
      <c r="M152" s="115">
        <v>0</v>
      </c>
      <c r="N152" s="115">
        <v>0</v>
      </c>
      <c r="O152" s="115"/>
      <c r="P152" s="115"/>
      <c r="Q152" s="116"/>
      <c r="R152" s="115"/>
      <c r="S152" s="49">
        <f>SUM(G152:R152)</f>
        <v>0</v>
      </c>
    </row>
    <row r="153" spans="1:20" s="22" customFormat="1" ht="25.5" customHeight="1" x14ac:dyDescent="0.2">
      <c r="A153" s="39">
        <v>2</v>
      </c>
      <c r="B153" s="40">
        <v>7</v>
      </c>
      <c r="C153" s="40">
        <v>2</v>
      </c>
      <c r="D153" s="40">
        <v>1</v>
      </c>
      <c r="E153" s="41" t="s">
        <v>23</v>
      </c>
      <c r="F153" s="51" t="s">
        <v>169</v>
      </c>
      <c r="G153" s="43">
        <f>4656352.25</f>
        <v>4656352.25</v>
      </c>
      <c r="H153" s="43">
        <v>0</v>
      </c>
      <c r="I153" s="43">
        <v>0</v>
      </c>
      <c r="J153" s="43">
        <v>0</v>
      </c>
      <c r="K153" s="43">
        <v>7705163.25</v>
      </c>
      <c r="L153" s="43">
        <v>-4693682.7300000004</v>
      </c>
      <c r="M153" s="43">
        <v>0</v>
      </c>
      <c r="N153" s="43">
        <v>0</v>
      </c>
      <c r="O153" s="43">
        <v>0</v>
      </c>
      <c r="P153" s="43">
        <v>0</v>
      </c>
      <c r="Q153" s="45">
        <v>0</v>
      </c>
      <c r="R153" s="43">
        <v>0</v>
      </c>
      <c r="S153" s="49">
        <f>SUM(G153:R153)</f>
        <v>7667832.7699999996</v>
      </c>
      <c r="T153" s="38"/>
    </row>
    <row r="154" spans="1:20" s="22" customFormat="1" ht="18" hidden="1" customHeight="1" x14ac:dyDescent="0.2">
      <c r="A154" s="39"/>
      <c r="B154" s="40"/>
      <c r="C154" s="40"/>
      <c r="D154" s="40"/>
      <c r="E154" s="41"/>
      <c r="F154" s="51"/>
      <c r="G154" s="51"/>
      <c r="H154" s="43"/>
      <c r="I154" s="43"/>
      <c r="J154" s="43"/>
      <c r="K154" s="43"/>
      <c r="L154" s="43"/>
      <c r="M154" s="43"/>
      <c r="N154" s="43"/>
      <c r="O154" s="43"/>
      <c r="P154" s="43"/>
      <c r="Q154" s="45"/>
      <c r="R154" s="43"/>
      <c r="S154" s="49"/>
    </row>
    <row r="155" spans="1:20" s="22" customFormat="1" ht="19.5" hidden="1" customHeight="1" x14ac:dyDescent="0.2">
      <c r="A155" s="103"/>
      <c r="B155" s="104"/>
      <c r="C155" s="104"/>
      <c r="D155" s="104"/>
      <c r="E155" s="105"/>
      <c r="F155" s="106" t="s">
        <v>170</v>
      </c>
      <c r="G155" s="110">
        <f t="shared" ref="G155:R155" si="10">SUM(G156:G157)</f>
        <v>0</v>
      </c>
      <c r="H155" s="110">
        <f t="shared" si="10"/>
        <v>0</v>
      </c>
      <c r="I155" s="110">
        <f t="shared" si="10"/>
        <v>0</v>
      </c>
      <c r="J155" s="110">
        <f t="shared" si="10"/>
        <v>0</v>
      </c>
      <c r="K155" s="110">
        <f t="shared" si="10"/>
        <v>0</v>
      </c>
      <c r="L155" s="110">
        <f t="shared" si="10"/>
        <v>0</v>
      </c>
      <c r="M155" s="110">
        <f t="shared" si="10"/>
        <v>0</v>
      </c>
      <c r="N155" s="110">
        <f t="shared" si="10"/>
        <v>0</v>
      </c>
      <c r="O155" s="110">
        <f t="shared" si="10"/>
        <v>0</v>
      </c>
      <c r="P155" s="110">
        <f t="shared" si="10"/>
        <v>0</v>
      </c>
      <c r="Q155" s="118">
        <f t="shared" si="10"/>
        <v>0</v>
      </c>
      <c r="R155" s="110">
        <f t="shared" si="10"/>
        <v>0</v>
      </c>
      <c r="S155" s="109">
        <f t="shared" si="9"/>
        <v>0</v>
      </c>
    </row>
    <row r="156" spans="1:20" s="22" customFormat="1" ht="19.5" hidden="1" customHeight="1" x14ac:dyDescent="0.2">
      <c r="A156" s="39">
        <v>2</v>
      </c>
      <c r="B156" s="40">
        <v>9</v>
      </c>
      <c r="C156" s="40">
        <v>1</v>
      </c>
      <c r="D156" s="40">
        <v>1</v>
      </c>
      <c r="E156" s="41" t="s">
        <v>23</v>
      </c>
      <c r="F156" s="51" t="s">
        <v>171</v>
      </c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5"/>
      <c r="R156" s="43"/>
      <c r="S156" s="49">
        <f t="shared" si="9"/>
        <v>0</v>
      </c>
      <c r="T156" s="38"/>
    </row>
    <row r="157" spans="1:20" s="22" customFormat="1" ht="19.5" hidden="1" customHeight="1" x14ac:dyDescent="0.2">
      <c r="A157" s="39">
        <v>2</v>
      </c>
      <c r="B157" s="40">
        <v>9</v>
      </c>
      <c r="C157" s="40">
        <v>1</v>
      </c>
      <c r="D157" s="40">
        <v>2</v>
      </c>
      <c r="E157" s="41" t="s">
        <v>23</v>
      </c>
      <c r="F157" s="51" t="s">
        <v>172</v>
      </c>
      <c r="G157" s="43">
        <v>0</v>
      </c>
      <c r="H157" s="43">
        <v>0</v>
      </c>
      <c r="I157" s="43">
        <v>0</v>
      </c>
      <c r="J157" s="43">
        <v>0</v>
      </c>
      <c r="K157" s="43">
        <v>0</v>
      </c>
      <c r="L157" s="43">
        <v>0</v>
      </c>
      <c r="M157" s="43">
        <v>0</v>
      </c>
      <c r="N157" s="43">
        <v>0</v>
      </c>
      <c r="O157" s="43">
        <v>0</v>
      </c>
      <c r="P157" s="43"/>
      <c r="Q157" s="45"/>
      <c r="R157" s="43"/>
      <c r="S157" s="49">
        <f t="shared" si="9"/>
        <v>0</v>
      </c>
    </row>
    <row r="158" spans="1:20" s="22" customFormat="1" ht="19.5" hidden="1" customHeight="1" x14ac:dyDescent="0.2">
      <c r="A158" s="39"/>
      <c r="B158" s="40"/>
      <c r="C158" s="40"/>
      <c r="D158" s="40"/>
      <c r="E158" s="41"/>
      <c r="F158" s="51"/>
      <c r="G158" s="51"/>
      <c r="H158" s="43"/>
      <c r="I158" s="43"/>
      <c r="J158" s="43"/>
      <c r="K158" s="43"/>
      <c r="L158" s="43"/>
      <c r="M158" s="43"/>
      <c r="N158" s="43"/>
      <c r="O158" s="43"/>
      <c r="P158" s="43"/>
      <c r="Q158" s="45"/>
      <c r="R158" s="43"/>
      <c r="S158" s="49"/>
    </row>
    <row r="159" spans="1:20" s="22" customFormat="1" ht="19.5" hidden="1" customHeight="1" x14ac:dyDescent="0.2">
      <c r="A159" s="103"/>
      <c r="B159" s="104"/>
      <c r="C159" s="104"/>
      <c r="D159" s="104"/>
      <c r="E159" s="105"/>
      <c r="F159" s="106" t="s">
        <v>173</v>
      </c>
      <c r="G159" s="107">
        <f>SUM(G160)</f>
        <v>0</v>
      </c>
      <c r="H159" s="107">
        <f t="shared" ref="H159:R159" si="11">SUM(H160)</f>
        <v>0</v>
      </c>
      <c r="I159" s="107">
        <f t="shared" si="11"/>
        <v>0</v>
      </c>
      <c r="J159" s="107">
        <f t="shared" si="11"/>
        <v>0</v>
      </c>
      <c r="K159" s="107">
        <f t="shared" si="11"/>
        <v>0</v>
      </c>
      <c r="L159" s="107">
        <f t="shared" si="11"/>
        <v>0</v>
      </c>
      <c r="M159" s="107">
        <f t="shared" si="11"/>
        <v>0</v>
      </c>
      <c r="N159" s="107">
        <f t="shared" si="11"/>
        <v>0</v>
      </c>
      <c r="O159" s="107">
        <f t="shared" si="11"/>
        <v>0</v>
      </c>
      <c r="P159" s="107">
        <f t="shared" si="11"/>
        <v>0</v>
      </c>
      <c r="Q159" s="108">
        <f t="shared" si="11"/>
        <v>0</v>
      </c>
      <c r="R159" s="107">
        <f t="shared" si="11"/>
        <v>0</v>
      </c>
      <c r="S159" s="109">
        <f t="shared" si="9"/>
        <v>0</v>
      </c>
    </row>
    <row r="160" spans="1:20" s="22" customFormat="1" ht="19.5" hidden="1" customHeight="1" x14ac:dyDescent="0.2">
      <c r="A160" s="77">
        <v>3</v>
      </c>
      <c r="B160" s="74">
        <v>1</v>
      </c>
      <c r="C160" s="74">
        <v>1</v>
      </c>
      <c r="D160" s="74">
        <v>1</v>
      </c>
      <c r="E160" s="75" t="s">
        <v>23</v>
      </c>
      <c r="F160" s="76" t="s">
        <v>173</v>
      </c>
      <c r="G160" s="43">
        <v>0</v>
      </c>
      <c r="H160" s="43">
        <v>0</v>
      </c>
      <c r="I160" s="43"/>
      <c r="J160" s="43"/>
      <c r="K160" s="43">
        <v>0</v>
      </c>
      <c r="L160" s="43">
        <v>0</v>
      </c>
      <c r="M160" s="43">
        <v>0</v>
      </c>
      <c r="N160" s="43">
        <v>0</v>
      </c>
      <c r="O160" s="43">
        <v>0</v>
      </c>
      <c r="P160" s="43"/>
      <c r="Q160" s="45"/>
      <c r="R160" s="43"/>
      <c r="S160" s="49">
        <f t="shared" si="9"/>
        <v>0</v>
      </c>
    </row>
    <row r="161" spans="1:20" s="22" customFormat="1" ht="19.5" hidden="1" customHeight="1" x14ac:dyDescent="0.2">
      <c r="A161" s="39"/>
      <c r="B161" s="40"/>
      <c r="C161" s="40"/>
      <c r="D161" s="40"/>
      <c r="E161" s="41"/>
      <c r="F161" s="51"/>
      <c r="G161" s="51"/>
      <c r="H161" s="43"/>
      <c r="I161" s="43"/>
      <c r="J161" s="43"/>
      <c r="K161" s="43"/>
      <c r="L161" s="43"/>
      <c r="M161" s="43"/>
      <c r="N161" s="43"/>
      <c r="O161" s="43"/>
      <c r="P161" s="43"/>
      <c r="Q161" s="45"/>
      <c r="R161" s="43"/>
      <c r="S161" s="49">
        <f t="shared" si="9"/>
        <v>0</v>
      </c>
    </row>
    <row r="162" spans="1:20" s="22" customFormat="1" ht="19.5" hidden="1" customHeight="1" x14ac:dyDescent="0.2">
      <c r="A162" s="103"/>
      <c r="B162" s="104"/>
      <c r="C162" s="104"/>
      <c r="D162" s="104"/>
      <c r="E162" s="105"/>
      <c r="F162" s="106" t="s">
        <v>174</v>
      </c>
      <c r="G162" s="107">
        <f t="shared" ref="G162:R162" si="12">SUM(G163:G163)</f>
        <v>0</v>
      </c>
      <c r="H162" s="107">
        <f t="shared" si="12"/>
        <v>0</v>
      </c>
      <c r="I162" s="107">
        <f t="shared" si="12"/>
        <v>0</v>
      </c>
      <c r="J162" s="107">
        <f t="shared" si="12"/>
        <v>0</v>
      </c>
      <c r="K162" s="107">
        <f t="shared" si="12"/>
        <v>0</v>
      </c>
      <c r="L162" s="107">
        <f t="shared" si="12"/>
        <v>0</v>
      </c>
      <c r="M162" s="107">
        <f t="shared" si="12"/>
        <v>0</v>
      </c>
      <c r="N162" s="107">
        <f t="shared" si="12"/>
        <v>0</v>
      </c>
      <c r="O162" s="107">
        <f t="shared" si="12"/>
        <v>0</v>
      </c>
      <c r="P162" s="107">
        <f t="shared" si="12"/>
        <v>0</v>
      </c>
      <c r="Q162" s="108">
        <f t="shared" si="12"/>
        <v>0</v>
      </c>
      <c r="R162" s="107">
        <f t="shared" si="12"/>
        <v>0</v>
      </c>
      <c r="S162" s="109">
        <f t="shared" si="9"/>
        <v>0</v>
      </c>
    </row>
    <row r="163" spans="1:20" s="22" customFormat="1" ht="19.5" hidden="1" customHeight="1" x14ac:dyDescent="0.2">
      <c r="A163" s="39">
        <v>4</v>
      </c>
      <c r="B163" s="40">
        <v>2</v>
      </c>
      <c r="C163" s="40">
        <v>1</v>
      </c>
      <c r="D163" s="40">
        <v>5</v>
      </c>
      <c r="E163" s="41" t="s">
        <v>23</v>
      </c>
      <c r="F163" s="119" t="s">
        <v>175</v>
      </c>
      <c r="G163" s="43">
        <v>0</v>
      </c>
      <c r="H163" s="43">
        <v>0</v>
      </c>
      <c r="I163" s="43">
        <v>0</v>
      </c>
      <c r="J163" s="43">
        <v>0</v>
      </c>
      <c r="K163" s="43">
        <v>0</v>
      </c>
      <c r="L163" s="43">
        <v>0</v>
      </c>
      <c r="M163" s="43">
        <v>0</v>
      </c>
      <c r="N163" s="43">
        <v>0</v>
      </c>
      <c r="O163" s="43"/>
      <c r="P163" s="43"/>
      <c r="Q163" s="45"/>
      <c r="R163" s="43"/>
      <c r="S163" s="49">
        <f t="shared" si="9"/>
        <v>0</v>
      </c>
    </row>
    <row r="164" spans="1:20" s="22" customFormat="1" ht="19.5" hidden="1" customHeight="1" x14ac:dyDescent="0.2">
      <c r="A164" s="39"/>
      <c r="B164" s="40"/>
      <c r="C164" s="40"/>
      <c r="D164" s="40"/>
      <c r="E164" s="41"/>
      <c r="F164" s="51"/>
      <c r="G164" s="51"/>
      <c r="H164" s="43"/>
      <c r="I164" s="43"/>
      <c r="J164" s="43"/>
      <c r="K164" s="43"/>
      <c r="L164" s="43"/>
      <c r="M164" s="43"/>
      <c r="N164" s="43"/>
      <c r="O164" s="43"/>
      <c r="P164" s="43"/>
      <c r="Q164" s="45"/>
      <c r="R164" s="43"/>
      <c r="S164" s="49"/>
    </row>
    <row r="165" spans="1:20" s="22" customFormat="1" ht="19.5" hidden="1" customHeight="1" x14ac:dyDescent="0.2">
      <c r="A165" s="103"/>
      <c r="B165" s="104"/>
      <c r="C165" s="104"/>
      <c r="D165" s="104"/>
      <c r="E165" s="105"/>
      <c r="F165" s="106" t="s">
        <v>176</v>
      </c>
      <c r="G165" s="107">
        <f>SUM(G166)</f>
        <v>0</v>
      </c>
      <c r="H165" s="107">
        <f t="shared" ref="H165:R165" si="13">SUM(H166)</f>
        <v>0</v>
      </c>
      <c r="I165" s="107">
        <f t="shared" si="13"/>
        <v>0</v>
      </c>
      <c r="J165" s="107">
        <f t="shared" si="13"/>
        <v>0</v>
      </c>
      <c r="K165" s="107">
        <f t="shared" si="13"/>
        <v>0</v>
      </c>
      <c r="L165" s="107">
        <f t="shared" si="13"/>
        <v>0</v>
      </c>
      <c r="M165" s="107">
        <f t="shared" si="13"/>
        <v>0</v>
      </c>
      <c r="N165" s="107">
        <f t="shared" si="13"/>
        <v>0</v>
      </c>
      <c r="O165" s="107">
        <f t="shared" si="13"/>
        <v>0</v>
      </c>
      <c r="P165" s="107">
        <f t="shared" si="13"/>
        <v>0</v>
      </c>
      <c r="Q165" s="108">
        <f t="shared" si="13"/>
        <v>0</v>
      </c>
      <c r="R165" s="107">
        <f t="shared" si="13"/>
        <v>0</v>
      </c>
      <c r="S165" s="109">
        <f t="shared" si="9"/>
        <v>0</v>
      </c>
    </row>
    <row r="166" spans="1:20" s="22" customFormat="1" ht="19.5" hidden="1" customHeight="1" x14ac:dyDescent="0.2">
      <c r="A166" s="120" t="s">
        <v>177</v>
      </c>
      <c r="B166" s="40">
        <v>2</v>
      </c>
      <c r="C166" s="40">
        <v>2</v>
      </c>
      <c r="D166" s="40">
        <v>1</v>
      </c>
      <c r="E166" s="41" t="s">
        <v>23</v>
      </c>
      <c r="F166" s="51" t="s">
        <v>178</v>
      </c>
      <c r="G166" s="43">
        <v>0</v>
      </c>
      <c r="H166" s="43">
        <v>0</v>
      </c>
      <c r="I166" s="43">
        <v>0</v>
      </c>
      <c r="J166" s="43">
        <v>0</v>
      </c>
      <c r="K166" s="43">
        <v>0</v>
      </c>
      <c r="L166" s="43">
        <v>0</v>
      </c>
      <c r="M166" s="43">
        <v>0</v>
      </c>
      <c r="N166" s="43">
        <v>0</v>
      </c>
      <c r="O166" s="43"/>
      <c r="P166" s="43"/>
      <c r="Q166" s="45"/>
      <c r="R166" s="43"/>
      <c r="S166" s="49">
        <f t="shared" si="9"/>
        <v>0</v>
      </c>
      <c r="T166" s="90"/>
    </row>
    <row r="167" spans="1:20" s="22" customFormat="1" ht="10.5" customHeight="1" thickBot="1" x14ac:dyDescent="0.25">
      <c r="A167" s="52"/>
      <c r="B167" s="55"/>
      <c r="C167" s="55"/>
      <c r="D167" s="55"/>
      <c r="E167" s="55"/>
      <c r="F167" s="55"/>
      <c r="G167" s="55"/>
      <c r="H167" s="56"/>
      <c r="I167" s="56"/>
      <c r="J167" s="56"/>
      <c r="K167" s="56"/>
      <c r="L167" s="56"/>
      <c r="M167" s="56"/>
      <c r="N167" s="56"/>
      <c r="O167" s="56"/>
      <c r="P167" s="56"/>
      <c r="Q167" s="58"/>
      <c r="R167" s="56"/>
      <c r="S167" s="59"/>
      <c r="T167" s="38"/>
    </row>
    <row r="168" spans="1:20" s="22" customFormat="1" ht="24.75" customHeight="1" thickBot="1" x14ac:dyDescent="0.25">
      <c r="A168" s="121" t="s">
        <v>179</v>
      </c>
      <c r="B168" s="122"/>
      <c r="C168" s="122"/>
      <c r="D168" s="122"/>
      <c r="E168" s="122"/>
      <c r="F168" s="122"/>
      <c r="G168" s="67">
        <f t="shared" ref="G168:S168" si="14">SUM(G165+G162+G159+G155+G150+G131+G127+G108+G74+G29+G9)</f>
        <v>76714612.629999995</v>
      </c>
      <c r="H168" s="67">
        <f t="shared" si="14"/>
        <v>34883577.25</v>
      </c>
      <c r="I168" s="67">
        <f t="shared" si="14"/>
        <v>59196758.180000007</v>
      </c>
      <c r="J168" s="67">
        <f t="shared" si="14"/>
        <v>24925689.790000007</v>
      </c>
      <c r="K168" s="67">
        <f t="shared" si="14"/>
        <v>79903027.370000005</v>
      </c>
      <c r="L168" s="67">
        <f t="shared" si="14"/>
        <v>59345642.130000003</v>
      </c>
      <c r="M168" s="67">
        <f t="shared" si="14"/>
        <v>65292315.190000013</v>
      </c>
      <c r="N168" s="67">
        <f t="shared" si="14"/>
        <v>122485969.05000001</v>
      </c>
      <c r="O168" s="67">
        <f t="shared" si="14"/>
        <v>129672879.00999999</v>
      </c>
      <c r="P168" s="67">
        <f t="shared" si="14"/>
        <v>50400716.709999993</v>
      </c>
      <c r="Q168" s="67">
        <f t="shared" si="14"/>
        <v>175884980.65000001</v>
      </c>
      <c r="R168" s="67">
        <f t="shared" si="14"/>
        <v>181837750.79000002</v>
      </c>
      <c r="S168" s="70">
        <f t="shared" si="14"/>
        <v>1060543918.75</v>
      </c>
      <c r="T168" s="38"/>
    </row>
    <row r="169" spans="1:20" ht="19.5" customHeight="1" x14ac:dyDescent="0.25">
      <c r="A169" s="123"/>
      <c r="B169" s="124"/>
      <c r="C169" s="124"/>
      <c r="D169" s="124"/>
      <c r="E169" s="124"/>
      <c r="F169" s="124"/>
      <c r="G169" s="125"/>
      <c r="H169" s="7"/>
      <c r="I169" s="7"/>
      <c r="J169" s="7"/>
      <c r="K169" s="126"/>
      <c r="L169" s="7"/>
      <c r="M169" s="7"/>
      <c r="N169" s="7"/>
      <c r="O169" s="7"/>
      <c r="P169" s="7"/>
      <c r="Q169" s="127"/>
      <c r="R169" s="7"/>
      <c r="S169" s="7"/>
    </row>
    <row r="170" spans="1:20" ht="15.75" customHeight="1" x14ac:dyDescent="0.25">
      <c r="A170" s="123"/>
      <c r="B170" s="124"/>
      <c r="C170" s="124"/>
      <c r="D170" s="124"/>
      <c r="E170" s="124"/>
      <c r="F170" s="123"/>
      <c r="G170" s="124"/>
      <c r="H170" s="7"/>
      <c r="I170" s="7"/>
      <c r="J170" s="7"/>
      <c r="K170" s="126"/>
      <c r="L170" s="7"/>
      <c r="M170" s="7"/>
      <c r="N170" s="7"/>
      <c r="O170" s="7"/>
      <c r="P170" s="7"/>
      <c r="Q170" s="127"/>
      <c r="R170" s="7"/>
      <c r="S170" s="7"/>
    </row>
    <row r="171" spans="1:20" ht="23.25" customHeight="1" x14ac:dyDescent="0.25">
      <c r="A171" s="123"/>
      <c r="B171" s="124"/>
      <c r="C171" s="124"/>
      <c r="D171" s="124"/>
      <c r="E171" s="124"/>
      <c r="F171" s="123"/>
      <c r="G171" s="124"/>
      <c r="H171" s="7"/>
      <c r="I171" s="7"/>
      <c r="J171" s="7"/>
      <c r="K171" s="126"/>
      <c r="L171" s="7"/>
      <c r="M171" s="7"/>
      <c r="N171" s="7"/>
      <c r="O171" s="7"/>
      <c r="P171" s="7"/>
      <c r="Q171" s="127"/>
      <c r="R171" s="7"/>
      <c r="S171" s="125"/>
    </row>
    <row r="172" spans="1:20" ht="19.5" customHeight="1" x14ac:dyDescent="0.25">
      <c r="A172" s="123"/>
      <c r="B172" s="124"/>
      <c r="C172" s="124"/>
      <c r="D172" s="124"/>
      <c r="E172" s="124"/>
      <c r="F172" s="123"/>
      <c r="G172" s="124"/>
      <c r="H172" s="7"/>
      <c r="I172" s="7"/>
      <c r="J172" s="7"/>
      <c r="K172" s="126"/>
      <c r="L172" s="7"/>
      <c r="M172" s="7"/>
      <c r="N172" s="7"/>
      <c r="O172" s="7"/>
      <c r="P172" s="7"/>
      <c r="Q172" s="127"/>
      <c r="R172" s="7"/>
      <c r="S172" s="125"/>
    </row>
    <row r="173" spans="1:20" s="130" customFormat="1" ht="28.5" customHeight="1" x14ac:dyDescent="0.35">
      <c r="A173" s="128" t="s">
        <v>180</v>
      </c>
      <c r="B173" s="128"/>
      <c r="C173" s="128"/>
      <c r="D173" s="128"/>
      <c r="E173" s="128"/>
      <c r="F173" s="128"/>
      <c r="G173" s="129" t="s">
        <v>181</v>
      </c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</row>
    <row r="174" spans="1:20" s="132" customFormat="1" ht="28.5" customHeight="1" x14ac:dyDescent="0.35">
      <c r="A174" s="131" t="s">
        <v>182</v>
      </c>
      <c r="B174" s="131"/>
      <c r="C174" s="131"/>
      <c r="D174" s="131"/>
      <c r="E174" s="131"/>
      <c r="F174" s="131"/>
      <c r="G174" s="131" t="s">
        <v>183</v>
      </c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</row>
    <row r="175" spans="1:20" ht="12.75" customHeight="1" x14ac:dyDescent="0.25">
      <c r="A175" s="123"/>
      <c r="B175" s="133"/>
      <c r="C175" s="133"/>
      <c r="D175" s="133"/>
      <c r="E175" s="133"/>
      <c r="F175" s="133"/>
      <c r="G175" s="134"/>
      <c r="H175" s="133"/>
      <c r="I175" s="133"/>
      <c r="J175" s="133"/>
      <c r="K175" s="133"/>
      <c r="L175" s="133"/>
      <c r="M175" s="135"/>
      <c r="N175" s="135"/>
      <c r="O175" s="135"/>
      <c r="P175" s="135"/>
      <c r="Q175" s="136"/>
      <c r="R175" s="135"/>
      <c r="S175" s="133"/>
    </row>
    <row r="176" spans="1:20" ht="24" customHeight="1" x14ac:dyDescent="0.25">
      <c r="A176" s="123"/>
      <c r="B176" s="133"/>
      <c r="C176" s="133"/>
      <c r="D176" s="133"/>
      <c r="E176" s="133"/>
      <c r="F176" s="133"/>
      <c r="G176" s="134"/>
      <c r="H176" s="133"/>
      <c r="I176" s="133"/>
      <c r="J176" s="133"/>
      <c r="K176" s="133"/>
      <c r="L176" s="133"/>
      <c r="M176" s="135"/>
      <c r="N176" s="135"/>
      <c r="O176" s="135"/>
      <c r="P176" s="135"/>
      <c r="Q176" s="136"/>
      <c r="R176" s="135"/>
      <c r="S176" s="133"/>
    </row>
    <row r="177" spans="1:19" ht="25.5" customHeight="1" x14ac:dyDescent="0.25">
      <c r="A177" s="123"/>
      <c r="B177" s="137"/>
      <c r="C177" s="124"/>
      <c r="D177" s="124"/>
      <c r="E177" s="124"/>
      <c r="F177" s="124"/>
      <c r="G177" s="137"/>
      <c r="H177" s="137"/>
      <c r="I177" s="138"/>
      <c r="J177" s="7"/>
      <c r="K177" s="126"/>
      <c r="L177" s="7"/>
      <c r="M177" s="7"/>
      <c r="N177" s="7"/>
      <c r="O177" s="7"/>
      <c r="P177" s="7"/>
      <c r="Q177" s="127"/>
      <c r="R177" s="7"/>
      <c r="S177" s="124"/>
    </row>
    <row r="178" spans="1:19" s="132" customFormat="1" ht="28.5" customHeight="1" x14ac:dyDescent="0.35">
      <c r="A178" s="139" t="s">
        <v>184</v>
      </c>
      <c r="B178" s="139"/>
      <c r="C178" s="139"/>
      <c r="D178" s="139"/>
      <c r="E178" s="139"/>
      <c r="F178" s="139"/>
      <c r="G178" s="140" t="s">
        <v>185</v>
      </c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</row>
    <row r="179" spans="1:19" s="132" customFormat="1" ht="28.5" customHeight="1" x14ac:dyDescent="0.35">
      <c r="A179" s="141" t="s">
        <v>186</v>
      </c>
      <c r="B179" s="141"/>
      <c r="C179" s="141"/>
      <c r="D179" s="141"/>
      <c r="E179" s="141"/>
      <c r="F179" s="141"/>
      <c r="G179" s="131" t="s">
        <v>187</v>
      </c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</row>
    <row r="180" spans="1:19" ht="28.5" customHeight="1" x14ac:dyDescent="0.25">
      <c r="A180" s="123"/>
      <c r="B180" s="124"/>
      <c r="C180" s="124"/>
      <c r="D180" s="124"/>
      <c r="E180" s="124"/>
      <c r="F180" s="124"/>
      <c r="G180" s="124"/>
      <c r="H180" s="7"/>
      <c r="I180" s="7"/>
      <c r="J180" s="7"/>
      <c r="K180" s="126"/>
      <c r="L180" s="7"/>
      <c r="M180" s="7"/>
      <c r="N180" s="7"/>
      <c r="O180" s="7"/>
      <c r="P180" s="7"/>
      <c r="Q180" s="127"/>
      <c r="R180" s="7"/>
      <c r="S180" s="124"/>
    </row>
    <row r="181" spans="1:19" ht="28.5" customHeight="1" x14ac:dyDescent="0.25">
      <c r="A181" s="4"/>
      <c r="B181" s="4"/>
      <c r="C181" s="4"/>
      <c r="D181" s="4"/>
      <c r="E181" s="4"/>
      <c r="F181" s="4"/>
      <c r="G181" s="4"/>
      <c r="H181" s="4"/>
      <c r="I181" s="7"/>
      <c r="J181" s="142"/>
      <c r="K181" s="143"/>
      <c r="L181" s="142"/>
      <c r="M181" s="142"/>
      <c r="N181" s="142"/>
      <c r="O181" s="142"/>
      <c r="P181" s="142"/>
      <c r="Q181" s="144"/>
      <c r="R181" s="142"/>
      <c r="S181" s="4"/>
    </row>
  </sheetData>
  <mergeCells count="13">
    <mergeCell ref="A174:F174"/>
    <mergeCell ref="G174:S174"/>
    <mergeCell ref="A178:F178"/>
    <mergeCell ref="G178:S178"/>
    <mergeCell ref="A179:F179"/>
    <mergeCell ref="G179:S179"/>
    <mergeCell ref="A3:S3"/>
    <mergeCell ref="A5:S5"/>
    <mergeCell ref="A6:S6"/>
    <mergeCell ref="A7:S7"/>
    <mergeCell ref="A168:F168"/>
    <mergeCell ref="A173:F173"/>
    <mergeCell ref="G173:S173"/>
  </mergeCells>
  <printOptions horizontalCentered="1"/>
  <pageMargins left="0.19685039370078741" right="0.19685039370078741" top="0.19685039370078741" bottom="0.19685039370078741" header="0.19685039370078741" footer="0.19685039370078741"/>
  <pageSetup paperSize="5" scale="48" orientation="landscape" r:id="rId1"/>
  <headerFooter>
    <oddFooter>&amp;C&amp;P</oddFooter>
  </headerFooter>
  <rowBreaks count="4" manualBreakCount="4">
    <brk id="28" max="16383" man="1"/>
    <brk id="73" max="16383" man="1"/>
    <brk id="107" max="16383" man="1"/>
    <brk id="179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EJEC. 2021</vt:lpstr>
      <vt:lpstr>'EJEC. 2021'!Print_Area</vt:lpstr>
      <vt:lpstr>'EJEC. 2021'!Print_Titles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2022-01-07T13:33:58Z</dcterms:created>
  <dcterms:modified xsi:type="dcterms:W3CDTF">2022-01-07T13:34:20Z</dcterms:modified>
</cp:coreProperties>
</file>