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cmarquez\Documents\Presupuesto\"/>
    </mc:Choice>
  </mc:AlternateContent>
  <xr:revisionPtr revIDLastSave="0" documentId="8_{E4002E0C-7E63-4932-8593-BDEE9E424C6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RESUMEN PRESUP." sheetId="1" r:id="rId1"/>
  </sheets>
  <externalReferences>
    <externalReference r:id="rId2"/>
  </externalReferences>
  <definedNames>
    <definedName name="_xlnm.Print_Area" localSheetId="0">'RESUMEN PRESUP.'!$A$1:$E$176</definedName>
    <definedName name="_xlnm.Print_Titles" localSheetId="0">'RESUMEN PRESUP.'!$1:$5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6" i="1" l="1"/>
  <c r="E166" i="1" s="1"/>
  <c r="E165" i="1" s="1"/>
  <c r="D165" i="1"/>
  <c r="C164" i="1"/>
  <c r="E164" i="1" s="1"/>
  <c r="E163" i="1"/>
  <c r="C162" i="1"/>
  <c r="E162" i="1" s="1"/>
  <c r="D161" i="1"/>
  <c r="E160" i="1"/>
  <c r="C159" i="1"/>
  <c r="C156" i="1" s="1"/>
  <c r="E158" i="1"/>
  <c r="E157" i="1"/>
  <c r="D156" i="1"/>
  <c r="E155" i="1"/>
  <c r="E154" i="1"/>
  <c r="C153" i="1"/>
  <c r="E153" i="1" s="1"/>
  <c r="C152" i="1"/>
  <c r="E152" i="1" s="1"/>
  <c r="C151" i="1"/>
  <c r="E151" i="1" s="1"/>
  <c r="D150" i="1"/>
  <c r="D140" i="1" s="1"/>
  <c r="C150" i="1"/>
  <c r="E150" i="1" s="1"/>
  <c r="C149" i="1"/>
  <c r="E149" i="1" s="1"/>
  <c r="C148" i="1"/>
  <c r="E148" i="1" s="1"/>
  <c r="E147" i="1"/>
  <c r="C146" i="1"/>
  <c r="E146" i="1" s="1"/>
  <c r="E145" i="1"/>
  <c r="C144" i="1"/>
  <c r="E144" i="1" s="1"/>
  <c r="C143" i="1"/>
  <c r="E143" i="1" s="1"/>
  <c r="C142" i="1"/>
  <c r="E142" i="1" s="1"/>
  <c r="E141" i="1"/>
  <c r="D138" i="1"/>
  <c r="C138" i="1"/>
  <c r="C137" i="1"/>
  <c r="E137" i="1" s="1"/>
  <c r="C136" i="1"/>
  <c r="E136" i="1" s="1"/>
  <c r="C135" i="1"/>
  <c r="E135" i="1" s="1"/>
  <c r="D134" i="1"/>
  <c r="C134" i="1"/>
  <c r="E134" i="1" s="1"/>
  <c r="E133" i="1"/>
  <c r="C132" i="1"/>
  <c r="E132" i="1" s="1"/>
  <c r="C131" i="1"/>
  <c r="E131" i="1" s="1"/>
  <c r="E130" i="1"/>
  <c r="E129" i="1"/>
  <c r="C128" i="1"/>
  <c r="E128" i="1" s="1"/>
  <c r="C127" i="1"/>
  <c r="E127" i="1" s="1"/>
  <c r="E126" i="1"/>
  <c r="C125" i="1"/>
  <c r="E125" i="1" s="1"/>
  <c r="E124" i="1"/>
  <c r="E123" i="1"/>
  <c r="D121" i="1"/>
  <c r="C119" i="1"/>
  <c r="E119" i="1" s="1"/>
  <c r="C118" i="1"/>
  <c r="E118" i="1" s="1"/>
  <c r="C117" i="1"/>
  <c r="C116" i="1"/>
  <c r="E116" i="1" s="1"/>
  <c r="E115" i="1"/>
  <c r="C114" i="1"/>
  <c r="E114" i="1" s="1"/>
  <c r="E113" i="1"/>
  <c r="C112" i="1"/>
  <c r="E112" i="1" s="1"/>
  <c r="C111" i="1"/>
  <c r="E111" i="1" s="1"/>
  <c r="C110" i="1"/>
  <c r="C109" i="1"/>
  <c r="E109" i="1" s="1"/>
  <c r="C108" i="1"/>
  <c r="E108" i="1" s="1"/>
  <c r="E107" i="1"/>
  <c r="C106" i="1"/>
  <c r="E106" i="1" s="1"/>
  <c r="C104" i="1"/>
  <c r="E104" i="1" s="1"/>
  <c r="E103" i="1"/>
  <c r="C102" i="1"/>
  <c r="E102" i="1" s="1"/>
  <c r="C101" i="1"/>
  <c r="E101" i="1" s="1"/>
  <c r="D100" i="1"/>
  <c r="C100" i="1"/>
  <c r="E100" i="1" s="1"/>
  <c r="D99" i="1"/>
  <c r="C99" i="1"/>
  <c r="E99" i="1" s="1"/>
  <c r="E98" i="1"/>
  <c r="C97" i="1"/>
  <c r="E97" i="1" s="1"/>
  <c r="C96" i="1"/>
  <c r="E96" i="1" s="1"/>
  <c r="C95" i="1"/>
  <c r="E95" i="1" s="1"/>
  <c r="E94" i="1"/>
  <c r="C93" i="1"/>
  <c r="E93" i="1" s="1"/>
  <c r="C92" i="1"/>
  <c r="E92" i="1" s="1"/>
  <c r="C91" i="1"/>
  <c r="E91" i="1" s="1"/>
  <c r="E90" i="1"/>
  <c r="C89" i="1"/>
  <c r="E89" i="1" s="1"/>
  <c r="C88" i="1"/>
  <c r="E88" i="1" s="1"/>
  <c r="D86" i="1"/>
  <c r="C86" i="1"/>
  <c r="C83" i="1"/>
  <c r="E83" i="1" s="1"/>
  <c r="C82" i="1"/>
  <c r="E82" i="1" s="1"/>
  <c r="D81" i="1"/>
  <c r="C81" i="1"/>
  <c r="D80" i="1"/>
  <c r="C80" i="1"/>
  <c r="C79" i="1"/>
  <c r="E79" i="1" s="1"/>
  <c r="E78" i="1"/>
  <c r="C77" i="1"/>
  <c r="E77" i="1" s="1"/>
  <c r="C76" i="1"/>
  <c r="E76" i="1" s="1"/>
  <c r="C75" i="1"/>
  <c r="E75" i="1" s="1"/>
  <c r="D74" i="1"/>
  <c r="C74" i="1"/>
  <c r="E74" i="1" s="1"/>
  <c r="E73" i="1"/>
  <c r="C72" i="1"/>
  <c r="C71" i="1"/>
  <c r="E71" i="1" s="1"/>
  <c r="D70" i="1"/>
  <c r="C70" i="1"/>
  <c r="D68" i="1"/>
  <c r="C68" i="1"/>
  <c r="C67" i="1"/>
  <c r="E67" i="1" s="1"/>
  <c r="C66" i="1"/>
  <c r="E66" i="1" s="1"/>
  <c r="C65" i="1"/>
  <c r="E65" i="1" s="1"/>
  <c r="E64" i="1"/>
  <c r="C63" i="1"/>
  <c r="E63" i="1" s="1"/>
  <c r="C62" i="1"/>
  <c r="E62" i="1" s="1"/>
  <c r="C61" i="1"/>
  <c r="E61" i="1" s="1"/>
  <c r="E60" i="1"/>
  <c r="C59" i="1"/>
  <c r="E59" i="1" s="1"/>
  <c r="D58" i="1"/>
  <c r="C58" i="1"/>
  <c r="C57" i="1"/>
  <c r="E57" i="1" s="1"/>
  <c r="E56" i="1"/>
  <c r="C55" i="1"/>
  <c r="E55" i="1" s="1"/>
  <c r="E54" i="1"/>
  <c r="C53" i="1"/>
  <c r="E53" i="1" s="1"/>
  <c r="C52" i="1"/>
  <c r="E52" i="1" s="1"/>
  <c r="C51" i="1"/>
  <c r="E51" i="1" s="1"/>
  <c r="E50" i="1"/>
  <c r="C49" i="1"/>
  <c r="E49" i="1" s="1"/>
  <c r="D48" i="1"/>
  <c r="C48" i="1"/>
  <c r="E47" i="1"/>
  <c r="D46" i="1"/>
  <c r="C46" i="1"/>
  <c r="D45" i="1"/>
  <c r="C45" i="1"/>
  <c r="E44" i="1"/>
  <c r="C43" i="1"/>
  <c r="E43" i="1" s="1"/>
  <c r="C42" i="1"/>
  <c r="E42" i="1" s="1"/>
  <c r="C41" i="1"/>
  <c r="E41" i="1" s="1"/>
  <c r="C40" i="1"/>
  <c r="E40" i="1" s="1"/>
  <c r="C39" i="1"/>
  <c r="C38" i="1"/>
  <c r="E38" i="1" s="1"/>
  <c r="E37" i="1"/>
  <c r="D34" i="1"/>
  <c r="C34" i="1"/>
  <c r="D33" i="1"/>
  <c r="C33" i="1"/>
  <c r="E33" i="1" s="1"/>
  <c r="D32" i="1"/>
  <c r="C32" i="1"/>
  <c r="E32" i="1" s="1"/>
  <c r="E31" i="1"/>
  <c r="C30" i="1"/>
  <c r="E30" i="1" s="1"/>
  <c r="C29" i="1"/>
  <c r="E29" i="1" s="1"/>
  <c r="E28" i="1"/>
  <c r="C27" i="1"/>
  <c r="E27" i="1" s="1"/>
  <c r="E26" i="1"/>
  <c r="C25" i="1"/>
  <c r="E25" i="1" s="1"/>
  <c r="E24" i="1"/>
  <c r="D23" i="1"/>
  <c r="C23" i="1"/>
  <c r="C22" i="1"/>
  <c r="E22" i="1" s="1"/>
  <c r="C21" i="1"/>
  <c r="E21" i="1" s="1"/>
  <c r="D20" i="1"/>
  <c r="C20" i="1"/>
  <c r="E20" i="1" s="1"/>
  <c r="C19" i="1"/>
  <c r="E19" i="1" s="1"/>
  <c r="C18" i="1"/>
  <c r="E17" i="1"/>
  <c r="C16" i="1"/>
  <c r="C15" i="1"/>
  <c r="E15" i="1" s="1"/>
  <c r="E14" i="1"/>
  <c r="D13" i="1"/>
  <c r="C13" i="1"/>
  <c r="C12" i="1"/>
  <c r="E12" i="1" s="1"/>
  <c r="D11" i="1"/>
  <c r="D6" i="1" s="1"/>
  <c r="C11" i="1"/>
  <c r="D10" i="1"/>
  <c r="C10" i="1"/>
  <c r="E10" i="1" s="1"/>
  <c r="E9" i="1"/>
  <c r="D8" i="1"/>
  <c r="C8" i="1"/>
  <c r="E80" i="1" l="1"/>
  <c r="E159" i="1"/>
  <c r="E156" i="1" s="1"/>
  <c r="E138" i="1"/>
  <c r="E86" i="1"/>
  <c r="E46" i="1"/>
  <c r="D36" i="1"/>
  <c r="C36" i="1"/>
  <c r="E45" i="1"/>
  <c r="E70" i="1"/>
  <c r="C121" i="1"/>
  <c r="C140" i="1"/>
  <c r="E8" i="1"/>
  <c r="E23" i="1"/>
  <c r="E68" i="1"/>
  <c r="E81" i="1"/>
  <c r="C85" i="1"/>
  <c r="E11" i="1"/>
  <c r="E13" i="1"/>
  <c r="E34" i="1"/>
  <c r="E48" i="1"/>
  <c r="E58" i="1"/>
  <c r="E161" i="1"/>
  <c r="E140" i="1"/>
  <c r="E121" i="1"/>
  <c r="E117" i="1"/>
  <c r="C6" i="1"/>
  <c r="E39" i="1"/>
  <c r="C161" i="1"/>
  <c r="C165" i="1"/>
  <c r="D85" i="1"/>
  <c r="D167" i="1" s="1"/>
  <c r="E36" i="1" l="1"/>
  <c r="E85" i="1"/>
  <c r="E6" i="1"/>
  <c r="C167" i="1"/>
  <c r="D171" i="1" s="1"/>
  <c r="D172" i="1" s="1"/>
  <c r="E167" i="1" l="1"/>
</calcChain>
</file>

<file path=xl/sharedStrings.xml><?xml version="1.0" encoding="utf-8"?>
<sst xmlns="http://schemas.openxmlformats.org/spreadsheetml/2006/main" count="320" uniqueCount="319">
  <si>
    <t>LIGA MUNICIPAL DOMINICANA</t>
  </si>
  <si>
    <t>ACTIVIDAD CENTRAL</t>
  </si>
  <si>
    <t>CODIGO</t>
  </si>
  <si>
    <t>DENOMINACIÓN OBJETO DEL GASTO</t>
  </si>
  <si>
    <t>VALIDADO EN DIGEPRES</t>
  </si>
  <si>
    <t>VARIACION</t>
  </si>
  <si>
    <t>MODIFICACDO</t>
  </si>
  <si>
    <t xml:space="preserve"> OBJETO</t>
  </si>
  <si>
    <t>2.1.</t>
  </si>
  <si>
    <t>REMUNERACIONES</t>
  </si>
  <si>
    <t>2.1.1.1.</t>
  </si>
  <si>
    <t>SUELDOS PARA CARGOS FIJOS</t>
  </si>
  <si>
    <t>2.1.1.1.01.</t>
  </si>
  <si>
    <t>SUELDOS FIJOS</t>
  </si>
  <si>
    <t>2.1.1.2</t>
  </si>
  <si>
    <t>SUELDOS PERSONAL TEMPORERO</t>
  </si>
  <si>
    <t>2.1.1.2.01</t>
  </si>
  <si>
    <t>SUELDOS PERSONAL  CONTRATADO</t>
  </si>
  <si>
    <t>2.1.1.2.06</t>
  </si>
  <si>
    <t>JORNALEROS</t>
  </si>
  <si>
    <t>2.1.1.3.01</t>
  </si>
  <si>
    <t>SUELDO PERSONAL EN TRAMITE DE PENSIONES</t>
  </si>
  <si>
    <t>2.1.1.4.01</t>
  </si>
  <si>
    <t>SUELDO ANUAL No. 13</t>
  </si>
  <si>
    <t>2.1.1.5</t>
  </si>
  <si>
    <t>PRESTACIONES ECONOMICAS</t>
  </si>
  <si>
    <t>2.1.1.5.03</t>
  </si>
  <si>
    <t xml:space="preserve">PRESTACIONES LABORALES POR DESVINCULACION </t>
  </si>
  <si>
    <t>2.1.1.5.04</t>
  </si>
  <si>
    <t>PROPORCION DE VACACIONES NO DISFRUTADAS</t>
  </si>
  <si>
    <t>2.1.2.2</t>
  </si>
  <si>
    <t>COMPENSACION</t>
  </si>
  <si>
    <t>2.1.2.2.01</t>
  </si>
  <si>
    <t>COMPESACION POR GASTOS DE ALIMENTACION</t>
  </si>
  <si>
    <t>2.1.2.2.02</t>
  </si>
  <si>
    <t>COMPESACION POR HORAS EXTRAORDINARIAS</t>
  </si>
  <si>
    <t>2.1.2.2.05</t>
  </si>
  <si>
    <t>COMPESACION POR SERVICIOS DE SEGURIDAD</t>
  </si>
  <si>
    <t>2.1.2.2.06</t>
  </si>
  <si>
    <t>COMPESACION POR RESULTADOS</t>
  </si>
  <si>
    <t>2.1.2.2.08</t>
  </si>
  <si>
    <t>COMPESACIONES ESPECIALES</t>
  </si>
  <si>
    <t>2.1.2.2.09</t>
  </si>
  <si>
    <t>BONO POR DESEMPEÑO</t>
  </si>
  <si>
    <t>2.1.3.1</t>
  </si>
  <si>
    <t>DIETAS Y GASTOS DE REPRESENTACION</t>
  </si>
  <si>
    <t>2.1.3.1.01</t>
  </si>
  <si>
    <t>DIETAS EN EL PAIS</t>
  </si>
  <si>
    <t>2.1.3.2</t>
  </si>
  <si>
    <t>GASTOS DE REPRESENTCION</t>
  </si>
  <si>
    <t>2.1.3.2.01</t>
  </si>
  <si>
    <t>GASTOS DE REPRESENTACION EN EL PAIS</t>
  </si>
  <si>
    <t>2.1.4.2</t>
  </si>
  <si>
    <t>OTRAS GRATIFICACIONES Y BONIFICACIONES</t>
  </si>
  <si>
    <t>2.1.4.2.02</t>
  </si>
  <si>
    <t>GRATIFICACIONES  POR PASANTIAS</t>
  </si>
  <si>
    <t>2.1.4.2.04</t>
  </si>
  <si>
    <t xml:space="preserve">OTRAS  GRATIFICACIONES </t>
  </si>
  <si>
    <t>2.1.5.1</t>
  </si>
  <si>
    <t>CONTRIB. A LA SEGURIDAD SOC. Y RIEGO LAB.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</si>
  <si>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</si>
  <si>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</si>
  <si>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</si>
  <si>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</si>
  <si>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</si>
  <si>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RIEGO LABORAL</t>
  </si>
  <si>
    <t>SERVICIOS BASICOS</t>
  </si>
  <si>
    <t>2.2.1</t>
  </si>
  <si>
    <t>SERVICIOS DE COMUNICACIÓN</t>
  </si>
  <si>
    <t>2.2.1.2.01</t>
  </si>
  <si>
    <t>SERV. TELEFONICO LARGA DISTANCIA</t>
  </si>
  <si>
    <t>2.2.1.3.01</t>
  </si>
  <si>
    <t>TELEFONO LOCAL</t>
  </si>
  <si>
    <t>2.2.1.5.01</t>
  </si>
  <si>
    <t>SERV. DE INTERNET Y TELEV. POR CABLE</t>
  </si>
  <si>
    <t>2.2.1.6.01</t>
  </si>
  <si>
    <t>ELECTRICIDAD</t>
  </si>
  <si>
    <t>2.2.1.7.01</t>
  </si>
  <si>
    <t>AGUA</t>
  </si>
  <si>
    <t>2.2.1.8.01</t>
  </si>
  <si>
    <t>RECOLECCION DE RESIDUOS SOLIDOS</t>
  </si>
  <si>
    <t>2.2.2</t>
  </si>
  <si>
    <t>PUBLICACION</t>
  </si>
  <si>
    <t>2.2.2.1.01</t>
  </si>
  <si>
    <t>AVISO Y PROPAGANDA</t>
  </si>
  <si>
    <t>2.2.2.2.01</t>
  </si>
  <si>
    <t>IMPRESIÓN  Y ENCUADERNACION</t>
  </si>
  <si>
    <t>2.2.3</t>
  </si>
  <si>
    <t>VIATICOS</t>
  </si>
  <si>
    <t>2.2.3.1.01</t>
  </si>
  <si>
    <t xml:space="preserve">VIATICOS DENTRO  DEL PAIS </t>
  </si>
  <si>
    <t>2.2.3.2.01</t>
  </si>
  <si>
    <t>VIATICOS FUERA DE  PAIS</t>
  </si>
  <si>
    <t>2.2.4</t>
  </si>
  <si>
    <t>TRANSPORTE Y ALMACENAJE</t>
  </si>
  <si>
    <t>2.2.4.1.01</t>
  </si>
  <si>
    <t>PASAJES</t>
  </si>
  <si>
    <t>2.2.4.2.01</t>
  </si>
  <si>
    <t>FLETES</t>
  </si>
  <si>
    <t>2.2.4.4.01</t>
  </si>
  <si>
    <t>PEAJES</t>
  </si>
  <si>
    <t>2.2.5</t>
  </si>
  <si>
    <t>ALQUILERES Y RENTAS</t>
  </si>
  <si>
    <t>2.2.5.1.01</t>
  </si>
  <si>
    <t>EDIFICIOS Y LOCALES</t>
  </si>
  <si>
    <t>2.2.5.3</t>
  </si>
  <si>
    <t>MAQUINARIAS Y EQUIPOS</t>
  </si>
  <si>
    <t>2.2.5.3.01</t>
  </si>
  <si>
    <t>ALQ. DE MAQUINARIAS Y EQUIPOS</t>
  </si>
  <si>
    <t>2.2.5.4.01</t>
  </si>
  <si>
    <t>ALQ. DE EQ. DE TRANSP., TRACCION Y ECAV.</t>
  </si>
  <si>
    <t>2.2.5.8.01</t>
  </si>
  <si>
    <t>OTROS ALQUILERES</t>
  </si>
  <si>
    <t>2.2.6</t>
  </si>
  <si>
    <t xml:space="preserve">SEGURO </t>
  </si>
  <si>
    <t>2.2.6.1.01</t>
  </si>
  <si>
    <t>BIENES  INMUEBLES E INFRAESTRUCTURAS</t>
  </si>
  <si>
    <t>2.2.6.2.01</t>
  </si>
  <si>
    <t xml:space="preserve">BIENES  MUEBLES </t>
  </si>
  <si>
    <t>2.2.6.3.01</t>
  </si>
  <si>
    <t>SEGURO MEDICO</t>
  </si>
  <si>
    <t>2.2.7</t>
  </si>
  <si>
    <t>CONSERV.  REP. Y CONST. TEMP.</t>
  </si>
  <si>
    <t>2.2.7.1.01</t>
  </si>
  <si>
    <t>OBRAS MENORES</t>
  </si>
  <si>
    <t>2.2.7.2.01</t>
  </si>
  <si>
    <t>MUEBLES Y EQUIPOS DE OFICINA</t>
  </si>
  <si>
    <t>2.2.7.2.02</t>
  </si>
  <si>
    <t>2.2.7.2.06</t>
  </si>
  <si>
    <t>MANT Y  REP. DE EQUIPOS DE TRANSP.</t>
  </si>
  <si>
    <t>2.2.8</t>
  </si>
  <si>
    <t>OTROS SERVICIOS NO PERSONALES</t>
  </si>
  <si>
    <t xml:space="preserve"> </t>
  </si>
  <si>
    <t>2.2.8.2.01</t>
  </si>
  <si>
    <t>COMISION Y GASTOS BANCARIOS</t>
  </si>
  <si>
    <t>2.2.8.4.01</t>
  </si>
  <si>
    <t>SERVICIOS FUNERARIOS Y GASTOS CONEXOS</t>
  </si>
  <si>
    <t>2.2.8.5.01</t>
  </si>
  <si>
    <t>FUMIGACION, LAVANDERIA, LIMPIEZA E HIGIENES</t>
  </si>
  <si>
    <t>2.2.8.6</t>
  </si>
  <si>
    <t>EVENTOS Y FESTIVIDADES</t>
  </si>
  <si>
    <t>2.2.8.6.01</t>
  </si>
  <si>
    <t>ACTIVIDADES CULT. NACIONALES, MUNICIP. ETC.</t>
  </si>
  <si>
    <t>2.2.8.6.02</t>
  </si>
  <si>
    <t>ACTIVIDADES FESTIVAS Y ASISTENCIAS SOCIAL</t>
  </si>
  <si>
    <t>2.2.8.6.03</t>
  </si>
  <si>
    <t>ACTIVIDADES DEP. DE REC. Y ENTRETENIMIENTOS</t>
  </si>
  <si>
    <t>2.2.8.6.04</t>
  </si>
  <si>
    <t>ACTIVIDADES JUVENTUD Y GENERO</t>
  </si>
  <si>
    <t>2.2.8.7</t>
  </si>
  <si>
    <t>SERVICIOS TECNICOS Y PROFESIONALES</t>
  </si>
  <si>
    <t>2.2.8.7.04</t>
  </si>
  <si>
    <t>SERVICIOS DE CAPACITACION</t>
  </si>
  <si>
    <t>2.2.8.7.05</t>
  </si>
  <si>
    <t>SERVICIOS DE INFORMATICA Y SISTEMAS COMP.</t>
  </si>
  <si>
    <t>2.2.8.7.06</t>
  </si>
  <si>
    <t>OTROS SERV. TCNICOS ´PROF. (HONORARIOS)</t>
  </si>
  <si>
    <t>2.2.8.8.01</t>
  </si>
  <si>
    <t>IMPUESTOS DERECHOS Y TASAS</t>
  </si>
  <si>
    <t>2.2.8.9</t>
  </si>
  <si>
    <t>OTROS GASTOS OPERATIVOS</t>
  </si>
  <si>
    <t xml:space="preserve">MATERIALES Y SUMINISTROS </t>
  </si>
  <si>
    <t>2.3.1.1.01</t>
  </si>
  <si>
    <t>ALIMENTOS Y BEBIDAS PARA PERSONAS</t>
  </si>
  <si>
    <t>2.3.1.3</t>
  </si>
  <si>
    <t>PRODUCTOS AGROFORESTALES Y PECUARIOS</t>
  </si>
  <si>
    <t>2.3.1.3.01</t>
  </si>
  <si>
    <t>PRODUCTOS PECUARIOS</t>
  </si>
  <si>
    <t>2.3.1.3.03</t>
  </si>
  <si>
    <t>PRODUCTOS FORESTALES</t>
  </si>
  <si>
    <t>2.3.2</t>
  </si>
  <si>
    <t>TEXTILES Y VESTUARIOS</t>
  </si>
  <si>
    <t>2.3.2.1.01</t>
  </si>
  <si>
    <t>HILADOS Y TELAS</t>
  </si>
  <si>
    <t>2.3.2.2.01</t>
  </si>
  <si>
    <t>ACABADO TEXTILES</t>
  </si>
  <si>
    <t>2.3.2.3.01</t>
  </si>
  <si>
    <t>PRENDA DE VESTIR</t>
  </si>
  <si>
    <t>2.3.3.</t>
  </si>
  <si>
    <t>PROD. PAPEL, CARTON E IMRENTA</t>
  </si>
  <si>
    <t>2.3.3.1.01</t>
  </si>
  <si>
    <t>PAPEL DE ESCRITORIO</t>
  </si>
  <si>
    <t>2.3.3.3.01</t>
  </si>
  <si>
    <t>PRODUCTOS DE ARTES GRAFICAS</t>
  </si>
  <si>
    <t>2.3.3.4.01</t>
  </si>
  <si>
    <t>LIBROS, REVISTAS Y PERIODICOS</t>
  </si>
  <si>
    <t>2.3.5</t>
  </si>
  <si>
    <t>PROD. DE CUERO, CAUCHO Y PLASTICO</t>
  </si>
  <si>
    <t>2.3.5.3.01</t>
  </si>
  <si>
    <t>LLANTAS Y NEUMATICOS</t>
  </si>
  <si>
    <t>2.3.5.5.01</t>
  </si>
  <si>
    <t>ARTICULOS DE PLASTICOS</t>
  </si>
  <si>
    <t>2.3.6.3.04</t>
  </si>
  <si>
    <t>HERRAMIENTAS MENORES</t>
  </si>
  <si>
    <t>2.3.6.1.01</t>
  </si>
  <si>
    <t>PRODUCTOS DE CEMENTO</t>
  </si>
  <si>
    <t>2.3.6.3</t>
  </si>
  <si>
    <t>PROD. METALICOS Y SUS DERIVADOS</t>
  </si>
  <si>
    <t>2.3.6.3.03</t>
  </si>
  <si>
    <t xml:space="preserve">ESTRUCTRUA METALICA ACABADAS </t>
  </si>
  <si>
    <t>2.3.6.4</t>
  </si>
  <si>
    <t>MINERALES</t>
  </si>
  <si>
    <t>2.3.6.4.05</t>
  </si>
  <si>
    <t>PRODUCTOS AISLANTES</t>
  </si>
  <si>
    <t>2.3.7.1</t>
  </si>
  <si>
    <t>COMB., LUB. Y OTROS DERIV. QUIM.</t>
  </si>
  <si>
    <t>2.3.7.1.01</t>
  </si>
  <si>
    <t>GASOLINA</t>
  </si>
  <si>
    <t>2.3.7.1.02</t>
  </si>
  <si>
    <t>GASOIL</t>
  </si>
  <si>
    <t>2.3.7.1.03</t>
  </si>
  <si>
    <t>GAS GLP</t>
  </si>
  <si>
    <t>2.3.7.1.04</t>
  </si>
  <si>
    <t>ACEITES Y GRASAS</t>
  </si>
  <si>
    <t>2.3.7.1.06</t>
  </si>
  <si>
    <t>LUBRICANTES</t>
  </si>
  <si>
    <t>2.3.7.2</t>
  </si>
  <si>
    <t>PRODUCTOS QUIMICOS Y CONEXOS</t>
  </si>
  <si>
    <t>2.3.7.2.05</t>
  </si>
  <si>
    <t>INSEP. FUMIGADORES Y OTROS</t>
  </si>
  <si>
    <t>2.3.9</t>
  </si>
  <si>
    <t>PRODUCTOS Y UTILIES VARIOS</t>
  </si>
  <si>
    <t>2.3.9.1.01</t>
  </si>
  <si>
    <t>UTILES DE LIMPIEZA</t>
  </si>
  <si>
    <t>2.3.9.2.01</t>
  </si>
  <si>
    <t>UTILES DE ESC. OFICINA, INFORM. Y DE ENSEÑANZA</t>
  </si>
  <si>
    <t>2.3.9.6.01</t>
  </si>
  <si>
    <t>PRODUCTOS ELECTRICOS Y AFINES</t>
  </si>
  <si>
    <t>2.3.9.9</t>
  </si>
  <si>
    <t>UTILES  DIVERSOS</t>
  </si>
  <si>
    <t>TRANSFERENCIAS</t>
  </si>
  <si>
    <t>2.4.1.1</t>
  </si>
  <si>
    <t>PREST. DE LA SEGURUDAD SOCIAL</t>
  </si>
  <si>
    <t>2.4.1.1.01</t>
  </si>
  <si>
    <t xml:space="preserve">PENSIONES </t>
  </si>
  <si>
    <t>2.4.1.1.02</t>
  </si>
  <si>
    <t>JUBILACIONES</t>
  </si>
  <si>
    <t>2.4.1.1.03</t>
  </si>
  <si>
    <t>INDENNIZACION LABORAL</t>
  </si>
  <si>
    <t>2.4.1.2</t>
  </si>
  <si>
    <t>AYUDAS Y DONACIONES A PERSONAS</t>
  </si>
  <si>
    <t>2.4.1.2.01</t>
  </si>
  <si>
    <t>AYUDAS Y DON. PROG. A HOGARES Y PERSONAS</t>
  </si>
  <si>
    <t>2.4.1.2.02</t>
  </si>
  <si>
    <t>AYUDAS Y DONACIONES OCACIONALES A HOGARES Y PERS.</t>
  </si>
  <si>
    <t>2.4.1.3.01</t>
  </si>
  <si>
    <t>PREMIOS LITERARIOS, DEPORTIVOS Y ARTISTICOS</t>
  </si>
  <si>
    <t>2.4.1.1.4</t>
  </si>
  <si>
    <t>BECAS Y VIAJES DE ESTUDIO</t>
  </si>
  <si>
    <t>2.4.1.1.4.01</t>
  </si>
  <si>
    <t>BECAS NACIONALES</t>
  </si>
  <si>
    <t>2.4.1.1.4.02</t>
  </si>
  <si>
    <t>BECAS EXTRANJERAS</t>
  </si>
  <si>
    <t>2.4.1.5</t>
  </si>
  <si>
    <t>TRANSF. CTES. A EMP.DEL SECTRO PRIVADO</t>
  </si>
  <si>
    <t>2.4.1.6.01</t>
  </si>
  <si>
    <t>TRANSF. CTES. A INST.S/FINES LUCROS</t>
  </si>
  <si>
    <t>2.4.3.1.01</t>
  </si>
  <si>
    <t>TRANSF. CTES. A GOBIERNO MUNICIPALES</t>
  </si>
  <si>
    <t>2.4.3.1.02</t>
  </si>
  <si>
    <t>OTRAS TRANSF. CTES. A GOBIERNO MUNICIPALES</t>
  </si>
  <si>
    <t>2.5.3.1.01</t>
  </si>
  <si>
    <t>TRANSF.DE CAP. A MUNICIP. PARA PROY.  DE  INV.</t>
  </si>
  <si>
    <t>2.5.3.1.02</t>
  </si>
  <si>
    <t>OTRAS TRANSF.DE CAP. A MUNICIPIOS</t>
  </si>
  <si>
    <t>ACTIVOS NO FINANCIEROS</t>
  </si>
  <si>
    <t>2.6.1</t>
  </si>
  <si>
    <t>MAQINARIA Y EQUIPO</t>
  </si>
  <si>
    <t>2.6.1.1.01</t>
  </si>
  <si>
    <t>MUEBLES DE ALOJAMIENTO</t>
  </si>
  <si>
    <t>2.6.1.3.01</t>
  </si>
  <si>
    <t>EQUIPO DE COMPUTACION</t>
  </si>
  <si>
    <t>2.6.1.4.01</t>
  </si>
  <si>
    <t>ELECTRODOMESTICOS</t>
  </si>
  <si>
    <t>2.6.4</t>
  </si>
  <si>
    <t>EQUIPO DE TRANSPORTE</t>
  </si>
  <si>
    <t>2.6.4.1.01</t>
  </si>
  <si>
    <t>AUTOMOVILES Y CAMIONES</t>
  </si>
  <si>
    <t>2.6.5.2.01</t>
  </si>
  <si>
    <t>MAQUINARIA Y EQUIPO INDUSTRIAL</t>
  </si>
  <si>
    <t>2.6.5.3.01</t>
  </si>
  <si>
    <t>HERRAMIENTAS Y MAQUINARIAS</t>
  </si>
  <si>
    <t>2.6.5.5.01</t>
  </si>
  <si>
    <t>EQUIPOS DE COMUNICACIÓN, TELECOM. Y SEÑALAMIENTO.</t>
  </si>
  <si>
    <t>2.6.5.8.01</t>
  </si>
  <si>
    <t>OTROS EQUIPOS</t>
  </si>
  <si>
    <t>2.7.1.3.01</t>
  </si>
  <si>
    <t>OBRAS PARA EDIFICACION Y OTRAS ESTRUCTURAS</t>
  </si>
  <si>
    <t>2.7.2.1.01</t>
  </si>
  <si>
    <t>OBRAS HIDRAULICAS Y SANITARIA</t>
  </si>
  <si>
    <t>2.6.1.0.2.01</t>
  </si>
  <si>
    <t>TERRENOS RURALES SIN MEJORAS</t>
  </si>
  <si>
    <t>ACTIVOS FINANCIEROS</t>
  </si>
  <si>
    <t>PASIVOS FINANCIEROS</t>
  </si>
  <si>
    <t>2.8.2.</t>
  </si>
  <si>
    <t>AMORTIZACION DE PRESTAMOS INTERNOS</t>
  </si>
  <si>
    <t>2.8.2.1.01</t>
  </si>
  <si>
    <t>AMORTIZ. PRESTS. A C/P SECTOR PUBLICO</t>
  </si>
  <si>
    <t>2.9.1</t>
  </si>
  <si>
    <r>
      <t>GASTOS FINANCIEROS</t>
    </r>
    <r>
      <rPr>
        <b/>
        <sz val="12"/>
        <rFont val="Arial"/>
        <family val="2"/>
      </rPr>
      <t>.</t>
    </r>
  </si>
  <si>
    <t>2.9.1.1</t>
  </si>
  <si>
    <t>INTERESES  DE LA DEUDA PUBLICA INT.</t>
  </si>
  <si>
    <t>2.9.1.1.01</t>
  </si>
  <si>
    <t>INTERESES DEUDA INTERNA A CORTO PLAZO</t>
  </si>
  <si>
    <t>INTERESES DEUDA INTERNA A LARGO PLAZO</t>
  </si>
  <si>
    <t>4.2.2</t>
  </si>
  <si>
    <t>DISMINUCION DE PASIVO</t>
  </si>
  <si>
    <t>4.2.2.1.01</t>
  </si>
  <si>
    <t>DISMINUCION DE CUENTAS POR PAGAR  C/P</t>
  </si>
  <si>
    <t xml:space="preserve">TOTAL  GENERAL </t>
  </si>
  <si>
    <t>CLARISSA  DE LEON</t>
  </si>
  <si>
    <t>Directora Financiera</t>
  </si>
  <si>
    <t>Enc. Presupuesto</t>
  </si>
  <si>
    <t xml:space="preserve"> DANIEL UREÑA MICHELL</t>
  </si>
  <si>
    <t xml:space="preserve">Sub-Sec. Administrativa y Financiera </t>
  </si>
  <si>
    <t xml:space="preserve">    LOURDES ALT. MIRABAL</t>
  </si>
  <si>
    <t xml:space="preserve">PRESUPUESTO </t>
  </si>
  <si>
    <t>APROBADO</t>
  </si>
  <si>
    <t>PRESUPUESTO APROBADO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</si>
</sst>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0"/>
      <name val="Arial"/>
    </font>
    <font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u/>
      <sz val="12"/>
      <name val="Arial"/>
      <family val="2"/>
    </font>
    <font>
      <b/>
      <u val="singleAccounting"/>
      <sz val="12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b/>
      <u/>
      <sz val="12"/>
      <color theme="1"/>
      <name val="Arial Unicode MS"/>
      <family val="2"/>
    </font>
    <font>
      <b/>
      <sz val="12"/>
      <color theme="1"/>
      <name val="Arial Unicode MS"/>
      <family val="2"/>
    </font>
    <font>
      <b/>
      <sz val="14"/>
      <color theme="1"/>
      <name val="Arial Unicode MS"/>
      <family val="2"/>
    </font>
    <font>
      <b/>
      <sz val="16"/>
      <color theme="1"/>
      <name val="Arial Unicode MS"/>
      <family val="2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3" fontId="3" fillId="3" borderId="0" xfId="1" applyFont="1" applyFill="1"/>
    <xf numFmtId="0" fontId="3" fillId="3" borderId="0" xfId="0" applyFont="1" applyFill="1"/>
    <xf numFmtId="0" fontId="4" fillId="3" borderId="0" xfId="0" applyFont="1" applyFill="1" applyBorder="1" applyAlignment="1"/>
    <xf numFmtId="0" fontId="4" fillId="3" borderId="5" xfId="0" applyFont="1" applyFill="1" applyBorder="1" applyAlignment="1"/>
    <xf numFmtId="43" fontId="3" fillId="3" borderId="7" xfId="1" applyFont="1" applyFill="1" applyBorder="1"/>
    <xf numFmtId="0" fontId="3" fillId="3" borderId="8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43" fontId="8" fillId="7" borderId="12" xfId="0" applyNumberFormat="1" applyFont="1" applyFill="1" applyBorder="1" applyAlignment="1">
      <alignment vertical="center"/>
    </xf>
    <xf numFmtId="43" fontId="3" fillId="3" borderId="0" xfId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43" fontId="3" fillId="3" borderId="9" xfId="1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43" fontId="3" fillId="3" borderId="15" xfId="1" applyFont="1" applyFill="1" applyBorder="1" applyAlignment="1">
      <alignment vertical="center"/>
    </xf>
    <xf numFmtId="43" fontId="3" fillId="3" borderId="16" xfId="0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vertical="center"/>
    </xf>
    <xf numFmtId="0" fontId="4" fillId="3" borderId="0" xfId="0" applyFont="1" applyFill="1" applyAlignment="1">
      <alignment horizontal="center" vertical="center"/>
    </xf>
    <xf numFmtId="43" fontId="4" fillId="3" borderId="15" xfId="1" applyFont="1" applyFill="1" applyBorder="1" applyAlignment="1">
      <alignment vertical="center"/>
    </xf>
    <xf numFmtId="43" fontId="4" fillId="3" borderId="0" xfId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/>
    </xf>
    <xf numFmtId="43" fontId="3" fillId="3" borderId="11" xfId="1" applyFont="1" applyFill="1" applyBorder="1" applyAlignment="1">
      <alignment vertical="center"/>
    </xf>
    <xf numFmtId="43" fontId="3" fillId="3" borderId="1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43" fontId="3" fillId="0" borderId="2" xfId="1" applyFont="1" applyFill="1" applyBorder="1" applyAlignment="1">
      <alignment vertical="center"/>
    </xf>
    <xf numFmtId="43" fontId="3" fillId="3" borderId="2" xfId="1" applyFont="1" applyFill="1" applyBorder="1" applyAlignment="1">
      <alignment vertical="center"/>
    </xf>
    <xf numFmtId="43" fontId="3" fillId="3" borderId="2" xfId="0" applyNumberFormat="1" applyFont="1" applyFill="1" applyBorder="1" applyAlignment="1">
      <alignment vertical="center"/>
    </xf>
    <xf numFmtId="0" fontId="7" fillId="7" borderId="11" xfId="0" applyFont="1" applyFill="1" applyBorder="1" applyAlignment="1">
      <alignment horizontal="center" vertical="center"/>
    </xf>
    <xf numFmtId="43" fontId="8" fillId="7" borderId="11" xfId="1" applyFont="1" applyFill="1" applyBorder="1" applyAlignment="1">
      <alignment vertical="center"/>
    </xf>
    <xf numFmtId="43" fontId="8" fillId="7" borderId="12" xfId="1" applyFont="1" applyFill="1" applyBorder="1" applyAlignment="1">
      <alignment vertical="center"/>
    </xf>
    <xf numFmtId="43" fontId="3" fillId="3" borderId="0" xfId="1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43" fontId="9" fillId="2" borderId="0" xfId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43" fontId="8" fillId="7" borderId="1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left" vertical="center"/>
    </xf>
    <xf numFmtId="49" fontId="9" fillId="2" borderId="0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43" fontId="8" fillId="7" borderId="14" xfId="1" applyFont="1" applyFill="1" applyBorder="1" applyAlignment="1">
      <alignment vertical="center"/>
    </xf>
    <xf numFmtId="43" fontId="8" fillId="7" borderId="17" xfId="1" applyFont="1" applyFill="1" applyBorder="1" applyAlignment="1">
      <alignment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43" fontId="8" fillId="3" borderId="9" xfId="1" applyFont="1" applyFill="1" applyBorder="1" applyAlignment="1">
      <alignment vertical="center"/>
    </xf>
    <xf numFmtId="0" fontId="3" fillId="3" borderId="1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43" fontId="3" fillId="0" borderId="21" xfId="1" applyFont="1" applyFill="1" applyBorder="1" applyAlignment="1">
      <alignment vertical="center"/>
    </xf>
    <xf numFmtId="43" fontId="3" fillId="3" borderId="21" xfId="1" applyFont="1" applyFill="1" applyBorder="1" applyAlignment="1">
      <alignment vertical="center"/>
    </xf>
    <xf numFmtId="43" fontId="3" fillId="3" borderId="21" xfId="0" applyNumberFormat="1" applyFont="1" applyFill="1" applyBorder="1" applyAlignment="1">
      <alignment vertical="center"/>
    </xf>
    <xf numFmtId="0" fontId="3" fillId="3" borderId="1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43" fontId="4" fillId="3" borderId="0" xfId="1" applyFont="1" applyFill="1" applyBorder="1" applyAlignment="1">
      <alignment vertical="center"/>
    </xf>
    <xf numFmtId="0" fontId="4" fillId="7" borderId="22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9" fillId="5" borderId="20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43" fontId="10" fillId="5" borderId="11" xfId="1" applyFont="1" applyFill="1" applyBorder="1" applyAlignment="1">
      <alignment vertical="center"/>
    </xf>
    <xf numFmtId="43" fontId="10" fillId="8" borderId="11" xfId="1" applyFont="1" applyFill="1" applyBorder="1" applyAlignment="1">
      <alignment vertical="center"/>
    </xf>
    <xf numFmtId="43" fontId="10" fillId="8" borderId="12" xfId="1" applyFont="1" applyFill="1" applyBorder="1" applyAlignment="1">
      <alignment vertical="center"/>
    </xf>
    <xf numFmtId="43" fontId="9" fillId="3" borderId="0" xfId="1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43" fontId="4" fillId="0" borderId="0" xfId="1" applyFont="1" applyFill="1" applyBorder="1" applyAlignment="1">
      <alignment vertical="center"/>
    </xf>
    <xf numFmtId="43" fontId="5" fillId="3" borderId="0" xfId="1" applyFont="1" applyFill="1" applyBorder="1" applyAlignment="1">
      <alignment vertical="center"/>
    </xf>
    <xf numFmtId="43" fontId="3" fillId="0" borderId="0" xfId="1" applyFont="1" applyFill="1" applyAlignment="1">
      <alignment vertical="center"/>
    </xf>
    <xf numFmtId="0" fontId="3" fillId="3" borderId="0" xfId="0" applyFont="1" applyFill="1" applyAlignment="1">
      <alignment horizontal="center"/>
    </xf>
    <xf numFmtId="43" fontId="3" fillId="0" borderId="0" xfId="1" applyFont="1" applyFill="1"/>
    <xf numFmtId="43" fontId="8" fillId="7" borderId="8" xfId="0" applyNumberFormat="1" applyFont="1" applyFill="1" applyBorder="1" applyAlignment="1">
      <alignment vertical="center"/>
    </xf>
    <xf numFmtId="0" fontId="6" fillId="4" borderId="12" xfId="0" applyFont="1" applyFill="1" applyBorder="1" applyAlignment="1">
      <alignment horizontal="center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top"/>
    </xf>
    <xf numFmtId="0" fontId="13" fillId="3" borderId="0" xfId="0" applyFont="1" applyFill="1" applyBorder="1" applyAlignment="1">
      <alignment horizontal="center" vertical="top"/>
    </xf>
    <xf numFmtId="0" fontId="13" fillId="3" borderId="0" xfId="0" applyFont="1" applyFill="1" applyAlignment="1">
      <alignment horizontal="center" vertical="top"/>
    </xf>
    <xf numFmtId="43" fontId="10" fillId="0" borderId="0" xfId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43" fontId="10" fillId="3" borderId="0" xfId="1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43" fontId="4" fillId="3" borderId="4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43" fontId="4" fillId="5" borderId="23" xfId="1" applyFont="1" applyFill="1" applyBorder="1" applyAlignment="1">
      <alignment horizontal="center" vertical="center" wrapText="1"/>
    </xf>
    <xf numFmtId="43" fontId="4" fillId="5" borderId="24" xfId="1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vas/Desktop/PROYECTO%20DE%20PRESUP.%202022,%20LIG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objetivos y metas"/>
      <sheetName val="mision y vision "/>
      <sheetName val="ESTRUCT. PROG. "/>
      <sheetName val="8 Pto.-Gastos-1(Direc. y Coord."/>
      <sheetName val="8 Pto.-Gastos-1(Gest. Adm.y F.)"/>
      <sheetName val="8 Pto.-Gastos-1 (Gest P.D.Ins.)"/>
      <sheetName val="8 Pto.-Gastos-1 (Ases.P.ytransp"/>
      <sheetName val="8 Pto.-Gastos-1(Prom. est.Ser.)"/>
      <sheetName val="8 Pto.-Gastos-1(Asist Soc. T)"/>
      <sheetName val="8 Pto.-Gastos-1(Acc. Form.N.Gob"/>
      <sheetName val="8 Pto.-Gastos-1(rellenos sanit)"/>
      <sheetName val="8 Pto.-Gastos-1(camb. cult.)"/>
      <sheetName val="8 Pto.-Gastos-1(cap.gob.locale)"/>
      <sheetName val="8 Pto.-Gastos-1(imp. indust.)"/>
      <sheetName val="8 Pto.-Gastos-1 (Deuda pub.)"/>
      <sheetName val="8 Pto.-Gastos-1(Const. Esp.)"/>
      <sheetName val="8 Pto.-Gastos-1(Transf. Act. F)"/>
      <sheetName val="9 Pto-INGRESOS."/>
      <sheetName val="DETALLES INGRESOS"/>
      <sheetName val="RESUMEN PRESUP."/>
    </sheetNames>
    <sheetDataSet>
      <sheetData sheetId="0"/>
      <sheetData sheetId="1"/>
      <sheetData sheetId="2"/>
      <sheetData sheetId="3">
        <row r="19">
          <cell r="AC19">
            <v>50000000</v>
          </cell>
        </row>
        <row r="20">
          <cell r="AC20">
            <v>20000000</v>
          </cell>
        </row>
        <row r="21">
          <cell r="AC21">
            <v>18000000</v>
          </cell>
        </row>
        <row r="22">
          <cell r="AC22">
            <v>36000000</v>
          </cell>
        </row>
        <row r="23">
          <cell r="AC23">
            <v>21071201</v>
          </cell>
        </row>
        <row r="24">
          <cell r="AC24">
            <v>2000000</v>
          </cell>
        </row>
        <row r="25">
          <cell r="AC25">
            <v>2500000</v>
          </cell>
        </row>
        <row r="26">
          <cell r="AC26">
            <v>500000</v>
          </cell>
        </row>
        <row r="27">
          <cell r="AC27">
            <v>500000</v>
          </cell>
        </row>
        <row r="28">
          <cell r="AC28">
            <v>14000000</v>
          </cell>
        </row>
        <row r="29">
          <cell r="AC29">
            <v>1000000</v>
          </cell>
        </row>
        <row r="30">
          <cell r="AC30">
            <v>1000000</v>
          </cell>
        </row>
        <row r="31">
          <cell r="AC31">
            <v>1000000</v>
          </cell>
        </row>
        <row r="32">
          <cell r="AC32">
            <v>19625000</v>
          </cell>
        </row>
        <row r="33">
          <cell r="AC33">
            <v>400000</v>
          </cell>
        </row>
        <row r="38">
          <cell r="AC38">
            <v>750000</v>
          </cell>
        </row>
        <row r="39">
          <cell r="AC39">
            <v>2000000</v>
          </cell>
        </row>
        <row r="40">
          <cell r="AC40">
            <v>0</v>
          </cell>
        </row>
        <row r="41">
          <cell r="AC41">
            <v>80000</v>
          </cell>
        </row>
        <row r="42">
          <cell r="AC42">
            <v>2000000</v>
          </cell>
        </row>
        <row r="43">
          <cell r="AC43">
            <v>5000000</v>
          </cell>
        </row>
        <row r="44">
          <cell r="AC44">
            <v>1000000</v>
          </cell>
        </row>
        <row r="45">
          <cell r="AC45">
            <v>400000</v>
          </cell>
        </row>
        <row r="46">
          <cell r="AC46">
            <v>200000</v>
          </cell>
        </row>
        <row r="47">
          <cell r="AC47">
            <v>1000000</v>
          </cell>
        </row>
        <row r="48">
          <cell r="AC48">
            <v>4000000</v>
          </cell>
        </row>
        <row r="49">
          <cell r="AC49">
            <v>7500000</v>
          </cell>
        </row>
        <row r="50">
          <cell r="AC50">
            <v>4500000</v>
          </cell>
        </row>
        <row r="51">
          <cell r="AC51">
            <v>6000000</v>
          </cell>
        </row>
        <row r="52">
          <cell r="AC52">
            <v>5000000</v>
          </cell>
        </row>
        <row r="53">
          <cell r="AC53">
            <v>3000000</v>
          </cell>
        </row>
        <row r="54">
          <cell r="AC54">
            <v>3000000</v>
          </cell>
        </row>
        <row r="55">
          <cell r="AC55">
            <v>300000</v>
          </cell>
        </row>
        <row r="60">
          <cell r="AC60">
            <v>600000</v>
          </cell>
        </row>
        <row r="61">
          <cell r="AC61">
            <v>800000</v>
          </cell>
        </row>
        <row r="62">
          <cell r="AC62">
            <v>1250000</v>
          </cell>
        </row>
        <row r="63">
          <cell r="AC63">
            <v>5000000</v>
          </cell>
        </row>
        <row r="64">
          <cell r="AC64">
            <v>500000</v>
          </cell>
        </row>
        <row r="65">
          <cell r="AC65">
            <v>125000</v>
          </cell>
        </row>
        <row r="66">
          <cell r="AC66">
            <v>125000</v>
          </cell>
        </row>
        <row r="67">
          <cell r="AC67">
            <v>5000000</v>
          </cell>
        </row>
        <row r="68">
          <cell r="AC68">
            <v>12000000</v>
          </cell>
        </row>
        <row r="69">
          <cell r="AC69">
            <v>500000</v>
          </cell>
        </row>
        <row r="70">
          <cell r="AC70">
            <v>500000</v>
          </cell>
        </row>
        <row r="71">
          <cell r="AC71">
            <v>500000</v>
          </cell>
        </row>
        <row r="72">
          <cell r="AC72">
            <v>400000</v>
          </cell>
        </row>
        <row r="73">
          <cell r="AC73">
            <v>1500000</v>
          </cell>
        </row>
        <row r="74">
          <cell r="AC74">
            <v>500000</v>
          </cell>
        </row>
        <row r="75">
          <cell r="AC75">
            <v>1745267</v>
          </cell>
        </row>
        <row r="79">
          <cell r="AC79">
            <v>1500000</v>
          </cell>
        </row>
        <row r="80">
          <cell r="AC80">
            <v>3000000</v>
          </cell>
        </row>
        <row r="81">
          <cell r="AC81">
            <v>1500000</v>
          </cell>
        </row>
        <row r="82">
          <cell r="AC82">
            <v>30000000</v>
          </cell>
        </row>
        <row r="83">
          <cell r="AC83">
            <v>3500000</v>
          </cell>
        </row>
        <row r="84">
          <cell r="AC84">
            <v>6000000</v>
          </cell>
        </row>
        <row r="85">
          <cell r="AC85">
            <v>3500000</v>
          </cell>
        </row>
        <row r="86">
          <cell r="AC86">
            <v>46000000</v>
          </cell>
        </row>
        <row r="87">
          <cell r="AC87">
            <v>4000000</v>
          </cell>
        </row>
      </sheetData>
      <sheetData sheetId="4">
        <row r="18">
          <cell r="AC18">
            <v>58200000</v>
          </cell>
        </row>
        <row r="19">
          <cell r="AC19">
            <v>20000000</v>
          </cell>
        </row>
        <row r="20">
          <cell r="AC20">
            <v>2500000</v>
          </cell>
        </row>
        <row r="21">
          <cell r="AC21">
            <v>1000000</v>
          </cell>
        </row>
        <row r="22">
          <cell r="AC22">
            <v>500000</v>
          </cell>
        </row>
        <row r="24">
          <cell r="AC24">
            <v>200000</v>
          </cell>
        </row>
        <row r="25">
          <cell r="AC25">
            <v>6000000</v>
          </cell>
        </row>
        <row r="26">
          <cell r="AC26">
            <v>7000000</v>
          </cell>
        </row>
        <row r="27">
          <cell r="AC27">
            <v>7500000</v>
          </cell>
        </row>
        <row r="28">
          <cell r="AC28">
            <v>1300000</v>
          </cell>
        </row>
        <row r="33">
          <cell r="AC33">
            <v>1500000</v>
          </cell>
        </row>
        <row r="34">
          <cell r="AC34">
            <v>500000</v>
          </cell>
        </row>
        <row r="35">
          <cell r="AC35">
            <v>200000</v>
          </cell>
        </row>
        <row r="36">
          <cell r="AC36">
            <v>6000000</v>
          </cell>
        </row>
        <row r="37">
          <cell r="AC37">
            <v>150000</v>
          </cell>
        </row>
        <row r="38">
          <cell r="AC38">
            <v>2000000</v>
          </cell>
        </row>
        <row r="39">
          <cell r="AC39">
            <v>1700000</v>
          </cell>
        </row>
        <row r="40">
          <cell r="AC40">
            <v>1000000</v>
          </cell>
        </row>
        <row r="41">
          <cell r="AC41">
            <v>500000</v>
          </cell>
        </row>
        <row r="42">
          <cell r="AC42">
            <v>0</v>
          </cell>
        </row>
        <row r="43">
          <cell r="AC43">
            <v>0</v>
          </cell>
        </row>
        <row r="44">
          <cell r="AC44">
            <v>500000</v>
          </cell>
        </row>
        <row r="45">
          <cell r="AC45">
            <v>2000000</v>
          </cell>
        </row>
        <row r="46">
          <cell r="AC46">
            <v>0</v>
          </cell>
        </row>
        <row r="47">
          <cell r="AC47">
            <v>6500000</v>
          </cell>
        </row>
        <row r="48">
          <cell r="AC48">
            <v>1000000</v>
          </cell>
        </row>
        <row r="49">
          <cell r="AC49">
            <v>2500000</v>
          </cell>
        </row>
        <row r="50">
          <cell r="AC50">
            <v>3000000</v>
          </cell>
        </row>
        <row r="51">
          <cell r="AC51">
            <v>2500000</v>
          </cell>
        </row>
        <row r="52">
          <cell r="AC52">
            <v>300000</v>
          </cell>
        </row>
        <row r="53">
          <cell r="AC53">
            <v>300000</v>
          </cell>
        </row>
        <row r="54">
          <cell r="AC54">
            <v>200000</v>
          </cell>
        </row>
        <row r="59">
          <cell r="AC59">
            <v>0</v>
          </cell>
        </row>
        <row r="60">
          <cell r="AC60">
            <v>0</v>
          </cell>
        </row>
        <row r="61">
          <cell r="AC61">
            <v>0</v>
          </cell>
        </row>
        <row r="62">
          <cell r="AC62">
            <v>0</v>
          </cell>
        </row>
        <row r="63">
          <cell r="AC63">
            <v>0</v>
          </cell>
        </row>
        <row r="64">
          <cell r="AC64">
            <v>0</v>
          </cell>
        </row>
        <row r="65">
          <cell r="AC65">
            <v>0</v>
          </cell>
        </row>
        <row r="66">
          <cell r="AC66">
            <v>0</v>
          </cell>
        </row>
        <row r="67">
          <cell r="AC67">
            <v>0</v>
          </cell>
        </row>
        <row r="68">
          <cell r="AC68">
            <v>0</v>
          </cell>
        </row>
        <row r="69">
          <cell r="AC69">
            <v>0</v>
          </cell>
        </row>
        <row r="70">
          <cell r="AC70">
            <v>0</v>
          </cell>
        </row>
        <row r="72">
          <cell r="AC72">
            <v>0</v>
          </cell>
        </row>
        <row r="73">
          <cell r="AC73">
            <v>0</v>
          </cell>
        </row>
      </sheetData>
      <sheetData sheetId="5">
        <row r="19">
          <cell r="AC19">
            <v>0</v>
          </cell>
        </row>
        <row r="20">
          <cell r="AC20">
            <v>0</v>
          </cell>
        </row>
        <row r="21">
          <cell r="AC21">
            <v>0</v>
          </cell>
        </row>
        <row r="22">
          <cell r="AC22">
            <v>0</v>
          </cell>
        </row>
        <row r="23">
          <cell r="AC23">
            <v>0</v>
          </cell>
        </row>
        <row r="24">
          <cell r="AC24">
            <v>0</v>
          </cell>
        </row>
        <row r="25">
          <cell r="AC25">
            <v>0</v>
          </cell>
        </row>
        <row r="26">
          <cell r="AC26">
            <v>0</v>
          </cell>
        </row>
        <row r="33">
          <cell r="AC33">
            <v>0</v>
          </cell>
        </row>
        <row r="34">
          <cell r="AC34">
            <v>0</v>
          </cell>
        </row>
        <row r="35">
          <cell r="AC35">
            <v>0</v>
          </cell>
        </row>
        <row r="37">
          <cell r="AC37">
            <v>0</v>
          </cell>
        </row>
        <row r="39">
          <cell r="AC39">
            <v>0</v>
          </cell>
        </row>
        <row r="41">
          <cell r="AC41">
            <v>0</v>
          </cell>
        </row>
        <row r="42">
          <cell r="AC42">
            <v>0</v>
          </cell>
        </row>
        <row r="47">
          <cell r="AC47">
            <v>300000</v>
          </cell>
        </row>
        <row r="48">
          <cell r="AC48">
            <v>20000</v>
          </cell>
        </row>
        <row r="49">
          <cell r="AC49">
            <v>150000</v>
          </cell>
        </row>
        <row r="50">
          <cell r="AC50">
            <v>1750000</v>
          </cell>
        </row>
        <row r="51">
          <cell r="AC51">
            <v>125000</v>
          </cell>
        </row>
        <row r="52">
          <cell r="AC52">
            <v>125000</v>
          </cell>
        </row>
        <row r="53">
          <cell r="AC53">
            <v>125000</v>
          </cell>
        </row>
        <row r="54">
          <cell r="AC54">
            <v>3650000</v>
          </cell>
        </row>
        <row r="55">
          <cell r="AC55">
            <v>1670404</v>
          </cell>
        </row>
        <row r="56">
          <cell r="AC56">
            <v>150000</v>
          </cell>
        </row>
        <row r="57">
          <cell r="AC57">
            <v>400000</v>
          </cell>
        </row>
        <row r="58">
          <cell r="AC58">
            <v>3500000</v>
          </cell>
        </row>
        <row r="59">
          <cell r="AC59">
            <v>223101</v>
          </cell>
        </row>
        <row r="60">
          <cell r="AC60">
            <v>500000</v>
          </cell>
        </row>
        <row r="61">
          <cell r="AC61">
            <v>400000</v>
          </cell>
        </row>
        <row r="62">
          <cell r="AC62">
            <v>2000000</v>
          </cell>
        </row>
      </sheetData>
      <sheetData sheetId="6">
        <row r="18">
          <cell r="AC18">
            <v>25000000</v>
          </cell>
        </row>
        <row r="20">
          <cell r="AC20">
            <v>17000000</v>
          </cell>
        </row>
        <row r="21">
          <cell r="AC21">
            <v>5000000</v>
          </cell>
        </row>
        <row r="23">
          <cell r="AC23">
            <v>1000000</v>
          </cell>
        </row>
        <row r="24">
          <cell r="AC24">
            <v>1000000</v>
          </cell>
        </row>
        <row r="26">
          <cell r="AC26">
            <v>2000000</v>
          </cell>
        </row>
        <row r="28">
          <cell r="AC28">
            <v>0</v>
          </cell>
        </row>
        <row r="30">
          <cell r="AC30">
            <v>3000000</v>
          </cell>
        </row>
        <row r="31">
          <cell r="AC31">
            <v>3500000</v>
          </cell>
        </row>
        <row r="32">
          <cell r="AC32">
            <v>1000000</v>
          </cell>
        </row>
        <row r="37">
          <cell r="AC37">
            <v>0</v>
          </cell>
        </row>
        <row r="38">
          <cell r="AC38">
            <v>0</v>
          </cell>
        </row>
        <row r="40">
          <cell r="AC40">
            <v>8000000</v>
          </cell>
        </row>
        <row r="41">
          <cell r="AC41">
            <v>0</v>
          </cell>
        </row>
        <row r="43">
          <cell r="AC43">
            <v>100000</v>
          </cell>
        </row>
        <row r="44">
          <cell r="AC44">
            <v>100000</v>
          </cell>
        </row>
        <row r="46">
          <cell r="AC46">
            <v>0</v>
          </cell>
        </row>
        <row r="47">
          <cell r="AC47">
            <v>100000</v>
          </cell>
        </row>
        <row r="49">
          <cell r="AC49">
            <v>500000</v>
          </cell>
        </row>
        <row r="50">
          <cell r="AC50">
            <v>500000</v>
          </cell>
        </row>
        <row r="52">
          <cell r="AC52">
            <v>0</v>
          </cell>
        </row>
        <row r="54">
          <cell r="AC54">
            <v>500000</v>
          </cell>
        </row>
        <row r="55">
          <cell r="AC55">
            <v>200000</v>
          </cell>
        </row>
        <row r="56">
          <cell r="AC56">
            <v>0</v>
          </cell>
        </row>
        <row r="58">
          <cell r="AC58">
            <v>0</v>
          </cell>
        </row>
        <row r="59">
          <cell r="AC59">
            <v>0</v>
          </cell>
        </row>
        <row r="61">
          <cell r="AC61">
            <v>0</v>
          </cell>
        </row>
        <row r="65">
          <cell r="AC65">
            <v>300000</v>
          </cell>
        </row>
        <row r="67">
          <cell r="AC67">
            <v>0</v>
          </cell>
        </row>
        <row r="68">
          <cell r="AC68">
            <v>0</v>
          </cell>
        </row>
      </sheetData>
      <sheetData sheetId="7">
        <row r="18">
          <cell r="AC18">
            <v>15654412</v>
          </cell>
        </row>
        <row r="19">
          <cell r="AC19">
            <v>10000000</v>
          </cell>
        </row>
        <row r="20">
          <cell r="AC20">
            <v>0</v>
          </cell>
        </row>
        <row r="22">
          <cell r="AC22">
            <v>0</v>
          </cell>
        </row>
        <row r="23">
          <cell r="AC23">
            <v>1000000</v>
          </cell>
        </row>
        <row r="24">
          <cell r="AC24">
            <v>0</v>
          </cell>
        </row>
        <row r="25">
          <cell r="AC25">
            <v>0</v>
          </cell>
        </row>
        <row r="26">
          <cell r="AC26">
            <v>0</v>
          </cell>
        </row>
        <row r="28">
          <cell r="AC28">
            <v>0</v>
          </cell>
        </row>
        <row r="29">
          <cell r="AC29">
            <v>3000000</v>
          </cell>
        </row>
        <row r="30">
          <cell r="AC30">
            <v>300000</v>
          </cell>
        </row>
        <row r="32">
          <cell r="AC32">
            <v>5000000</v>
          </cell>
        </row>
        <row r="33">
          <cell r="AC33">
            <v>4500000</v>
          </cell>
        </row>
        <row r="34">
          <cell r="AC34">
            <v>500000</v>
          </cell>
        </row>
        <row r="39">
          <cell r="AC39">
            <v>0</v>
          </cell>
        </row>
        <row r="41">
          <cell r="AC41">
            <v>1000000</v>
          </cell>
        </row>
        <row r="42">
          <cell r="AC42">
            <v>0</v>
          </cell>
        </row>
        <row r="43">
          <cell r="AC43">
            <v>0</v>
          </cell>
        </row>
        <row r="44">
          <cell r="AC44">
            <v>0</v>
          </cell>
        </row>
        <row r="45">
          <cell r="AC45">
            <v>0</v>
          </cell>
        </row>
        <row r="46">
          <cell r="AC46">
            <v>0</v>
          </cell>
        </row>
        <row r="47">
          <cell r="AC47">
            <v>100000</v>
          </cell>
        </row>
        <row r="48">
          <cell r="AC48">
            <v>100000</v>
          </cell>
        </row>
        <row r="49">
          <cell r="AC49">
            <v>500000</v>
          </cell>
        </row>
        <row r="50">
          <cell r="AC50">
            <v>0</v>
          </cell>
        </row>
        <row r="51">
          <cell r="AC51">
            <v>0</v>
          </cell>
        </row>
        <row r="52">
          <cell r="AC52">
            <v>0</v>
          </cell>
        </row>
        <row r="53">
          <cell r="AC53">
            <v>0</v>
          </cell>
        </row>
        <row r="54">
          <cell r="AC54">
            <v>0</v>
          </cell>
        </row>
        <row r="55">
          <cell r="AC55">
            <v>0</v>
          </cell>
        </row>
        <row r="57">
          <cell r="AC57">
            <v>0</v>
          </cell>
        </row>
        <row r="58">
          <cell r="AC58">
            <v>0</v>
          </cell>
        </row>
        <row r="64">
          <cell r="AC64">
            <v>0</v>
          </cell>
        </row>
        <row r="65">
          <cell r="AC65">
            <v>0</v>
          </cell>
        </row>
        <row r="66">
          <cell r="AC66">
            <v>0</v>
          </cell>
        </row>
        <row r="67">
          <cell r="AC67">
            <v>0</v>
          </cell>
        </row>
        <row r="68">
          <cell r="AC68">
            <v>0</v>
          </cell>
        </row>
        <row r="69">
          <cell r="AC69">
            <v>0</v>
          </cell>
        </row>
        <row r="70">
          <cell r="AC70">
            <v>0</v>
          </cell>
        </row>
        <row r="71">
          <cell r="AC71">
            <v>0</v>
          </cell>
        </row>
        <row r="73">
          <cell r="AC73">
            <v>0</v>
          </cell>
        </row>
        <row r="74">
          <cell r="AC74">
            <v>0</v>
          </cell>
        </row>
        <row r="75">
          <cell r="AC75">
            <v>0</v>
          </cell>
        </row>
        <row r="76">
          <cell r="AC76">
            <v>0</v>
          </cell>
        </row>
        <row r="77">
          <cell r="AC77">
            <v>0</v>
          </cell>
        </row>
      </sheetData>
      <sheetData sheetId="8">
        <row r="18">
          <cell r="AC18">
            <v>0</v>
          </cell>
        </row>
        <row r="19">
          <cell r="AC19">
            <v>0</v>
          </cell>
        </row>
        <row r="20">
          <cell r="AC20">
            <v>0</v>
          </cell>
        </row>
        <row r="22">
          <cell r="AC22">
            <v>0</v>
          </cell>
        </row>
        <row r="23">
          <cell r="AC23">
            <v>0</v>
          </cell>
        </row>
        <row r="24">
          <cell r="AC24">
            <v>0</v>
          </cell>
        </row>
        <row r="25">
          <cell r="AC25">
            <v>0</v>
          </cell>
        </row>
        <row r="26">
          <cell r="AC26">
            <v>0</v>
          </cell>
        </row>
        <row r="28">
          <cell r="AC28">
            <v>0</v>
          </cell>
        </row>
        <row r="29">
          <cell r="AC29">
            <v>0</v>
          </cell>
        </row>
        <row r="30">
          <cell r="AC30">
            <v>0</v>
          </cell>
        </row>
        <row r="32">
          <cell r="AC32">
            <v>0</v>
          </cell>
        </row>
        <row r="33">
          <cell r="AC33">
            <v>0</v>
          </cell>
        </row>
        <row r="34">
          <cell r="AC34">
            <v>0</v>
          </cell>
        </row>
        <row r="39">
          <cell r="AC39">
            <v>250000</v>
          </cell>
        </row>
        <row r="40">
          <cell r="AC40">
            <v>1000000</v>
          </cell>
        </row>
        <row r="42">
          <cell r="AC42">
            <v>1000000</v>
          </cell>
        </row>
        <row r="43">
          <cell r="AC43">
            <v>1303000</v>
          </cell>
        </row>
        <row r="44">
          <cell r="AC44">
            <v>0</v>
          </cell>
        </row>
        <row r="45">
          <cell r="AC45">
            <v>200000</v>
          </cell>
        </row>
        <row r="46">
          <cell r="AC46">
            <v>300000</v>
          </cell>
        </row>
        <row r="47">
          <cell r="AC47">
            <v>0</v>
          </cell>
        </row>
        <row r="48">
          <cell r="AC48">
            <v>100000</v>
          </cell>
        </row>
        <row r="49">
          <cell r="AC49">
            <v>0</v>
          </cell>
        </row>
        <row r="50">
          <cell r="AC50">
            <v>1000000</v>
          </cell>
        </row>
        <row r="51">
          <cell r="AC51">
            <v>0</v>
          </cell>
        </row>
        <row r="52">
          <cell r="AC52">
            <v>1000000</v>
          </cell>
        </row>
        <row r="53">
          <cell r="AC53">
            <v>1500000</v>
          </cell>
        </row>
        <row r="54">
          <cell r="AC54">
            <v>0</v>
          </cell>
        </row>
        <row r="55">
          <cell r="AC55">
            <v>0</v>
          </cell>
        </row>
        <row r="56">
          <cell r="AC56">
            <v>0</v>
          </cell>
        </row>
        <row r="57">
          <cell r="AC57">
            <v>0</v>
          </cell>
        </row>
        <row r="58">
          <cell r="AC58">
            <v>0</v>
          </cell>
        </row>
        <row r="59">
          <cell r="AC59">
            <v>0</v>
          </cell>
        </row>
        <row r="61">
          <cell r="AC61">
            <v>0</v>
          </cell>
        </row>
        <row r="66">
          <cell r="AC66">
            <v>0</v>
          </cell>
        </row>
        <row r="67">
          <cell r="AC67">
            <v>0</v>
          </cell>
        </row>
        <row r="68">
          <cell r="AC68">
            <v>0</v>
          </cell>
        </row>
        <row r="69">
          <cell r="AC69">
            <v>0</v>
          </cell>
        </row>
        <row r="70">
          <cell r="AC70">
            <v>0</v>
          </cell>
        </row>
        <row r="71">
          <cell r="AC71">
            <v>0</v>
          </cell>
        </row>
        <row r="72">
          <cell r="AC72">
            <v>0</v>
          </cell>
        </row>
        <row r="73">
          <cell r="AC73">
            <v>0</v>
          </cell>
        </row>
        <row r="74">
          <cell r="AC74">
            <v>0</v>
          </cell>
        </row>
        <row r="76">
          <cell r="AC76">
            <v>0</v>
          </cell>
        </row>
        <row r="77">
          <cell r="AC77">
            <v>0</v>
          </cell>
        </row>
        <row r="78">
          <cell r="AC78">
            <v>0</v>
          </cell>
        </row>
        <row r="79">
          <cell r="AC79">
            <v>0</v>
          </cell>
        </row>
        <row r="80">
          <cell r="AC80">
            <v>0</v>
          </cell>
        </row>
      </sheetData>
      <sheetData sheetId="9">
        <row r="18">
          <cell r="AC18">
            <v>0</v>
          </cell>
        </row>
        <row r="19">
          <cell r="AC19">
            <v>0</v>
          </cell>
        </row>
        <row r="20">
          <cell r="AC20">
            <v>0</v>
          </cell>
        </row>
        <row r="22">
          <cell r="AC22">
            <v>0</v>
          </cell>
        </row>
        <row r="23">
          <cell r="AC23">
            <v>0</v>
          </cell>
        </row>
        <row r="24">
          <cell r="AC24">
            <v>0</v>
          </cell>
        </row>
        <row r="25">
          <cell r="AC25">
            <v>0</v>
          </cell>
        </row>
        <row r="26">
          <cell r="AC26">
            <v>0</v>
          </cell>
        </row>
        <row r="28">
          <cell r="AC28">
            <v>0</v>
          </cell>
        </row>
        <row r="29">
          <cell r="AC29">
            <v>0</v>
          </cell>
        </row>
        <row r="30">
          <cell r="AC30">
            <v>0</v>
          </cell>
        </row>
        <row r="32">
          <cell r="AC32">
            <v>0</v>
          </cell>
        </row>
        <row r="33">
          <cell r="AC33">
            <v>0</v>
          </cell>
        </row>
        <row r="34">
          <cell r="AC34">
            <v>0</v>
          </cell>
        </row>
        <row r="39">
          <cell r="AC39">
            <v>0</v>
          </cell>
        </row>
        <row r="41">
          <cell r="AC41">
            <v>0</v>
          </cell>
        </row>
        <row r="42">
          <cell r="AC42">
            <v>0</v>
          </cell>
        </row>
        <row r="43">
          <cell r="AC43">
            <v>0</v>
          </cell>
        </row>
        <row r="44">
          <cell r="AC44">
            <v>0</v>
          </cell>
        </row>
        <row r="45">
          <cell r="AC45">
            <v>0</v>
          </cell>
        </row>
        <row r="46">
          <cell r="AC46">
            <v>0</v>
          </cell>
        </row>
        <row r="47">
          <cell r="AC47">
            <v>0</v>
          </cell>
        </row>
        <row r="48">
          <cell r="AC48">
            <v>0</v>
          </cell>
        </row>
        <row r="49">
          <cell r="AC49">
            <v>0</v>
          </cell>
        </row>
        <row r="50">
          <cell r="AC50">
            <v>0</v>
          </cell>
        </row>
        <row r="51">
          <cell r="AC51">
            <v>0</v>
          </cell>
        </row>
        <row r="52">
          <cell r="AC52">
            <v>0</v>
          </cell>
        </row>
        <row r="54">
          <cell r="AC54">
            <v>0</v>
          </cell>
        </row>
        <row r="55">
          <cell r="AC55">
            <v>0</v>
          </cell>
        </row>
        <row r="56">
          <cell r="AC56">
            <v>11500000</v>
          </cell>
        </row>
        <row r="57">
          <cell r="AC57">
            <v>300000</v>
          </cell>
        </row>
        <row r="58">
          <cell r="AC58">
            <v>200000</v>
          </cell>
        </row>
        <row r="63">
          <cell r="AC63">
            <v>300000</v>
          </cell>
        </row>
        <row r="64">
          <cell r="AC64">
            <v>0</v>
          </cell>
        </row>
        <row r="65">
          <cell r="AC65">
            <v>0</v>
          </cell>
        </row>
        <row r="66">
          <cell r="AC66">
            <v>0</v>
          </cell>
        </row>
        <row r="67">
          <cell r="AC67">
            <v>0</v>
          </cell>
        </row>
        <row r="68">
          <cell r="AC68">
            <v>0</v>
          </cell>
        </row>
        <row r="69">
          <cell r="AC69">
            <v>0</v>
          </cell>
        </row>
        <row r="70">
          <cell r="AC70">
            <v>0</v>
          </cell>
        </row>
        <row r="71">
          <cell r="AC71">
            <v>0</v>
          </cell>
        </row>
        <row r="72">
          <cell r="AC72">
            <v>3000000</v>
          </cell>
        </row>
        <row r="73">
          <cell r="AC73">
            <v>2000000</v>
          </cell>
        </row>
        <row r="74">
          <cell r="AC74">
            <v>0</v>
          </cell>
        </row>
        <row r="75">
          <cell r="AC75">
            <v>0</v>
          </cell>
        </row>
        <row r="76">
          <cell r="AC76">
            <v>0</v>
          </cell>
        </row>
        <row r="77">
          <cell r="AC77">
            <v>0</v>
          </cell>
        </row>
      </sheetData>
      <sheetData sheetId="10">
        <row r="19">
          <cell r="AC19">
            <v>0</v>
          </cell>
        </row>
        <row r="20">
          <cell r="AC20">
            <v>0</v>
          </cell>
        </row>
        <row r="21">
          <cell r="AC21">
            <v>0</v>
          </cell>
        </row>
        <row r="23">
          <cell r="AC23">
            <v>0</v>
          </cell>
        </row>
        <row r="24">
          <cell r="AC24">
            <v>0</v>
          </cell>
        </row>
        <row r="25">
          <cell r="AC25">
            <v>0</v>
          </cell>
        </row>
        <row r="26">
          <cell r="AC26">
            <v>0</v>
          </cell>
        </row>
        <row r="30">
          <cell r="AC30">
            <v>0</v>
          </cell>
        </row>
        <row r="31">
          <cell r="AC31">
            <v>0</v>
          </cell>
        </row>
        <row r="33">
          <cell r="AC33">
            <v>0</v>
          </cell>
        </row>
        <row r="34">
          <cell r="AC34">
            <v>0</v>
          </cell>
        </row>
        <row r="39">
          <cell r="AC39">
            <v>0</v>
          </cell>
        </row>
        <row r="40">
          <cell r="AC40">
            <v>0</v>
          </cell>
        </row>
        <row r="43">
          <cell r="AC43">
            <v>0</v>
          </cell>
        </row>
        <row r="44">
          <cell r="AC44">
            <v>0</v>
          </cell>
        </row>
        <row r="45">
          <cell r="AC45">
            <v>0</v>
          </cell>
        </row>
        <row r="46">
          <cell r="AC46">
            <v>0</v>
          </cell>
        </row>
        <row r="48">
          <cell r="AC48">
            <v>0</v>
          </cell>
        </row>
        <row r="49">
          <cell r="AC49">
            <v>0</v>
          </cell>
        </row>
        <row r="50">
          <cell r="AC50">
            <v>0</v>
          </cell>
        </row>
        <row r="53">
          <cell r="AC53">
            <v>0</v>
          </cell>
        </row>
        <row r="54">
          <cell r="AC54">
            <v>0</v>
          </cell>
        </row>
        <row r="55">
          <cell r="AC55">
            <v>0</v>
          </cell>
        </row>
        <row r="56">
          <cell r="AC56">
            <v>0</v>
          </cell>
        </row>
        <row r="57">
          <cell r="AC57">
            <v>0</v>
          </cell>
        </row>
        <row r="58">
          <cell r="AC58">
            <v>0</v>
          </cell>
        </row>
        <row r="59">
          <cell r="AC59">
            <v>0</v>
          </cell>
        </row>
        <row r="60">
          <cell r="AC60">
            <v>0</v>
          </cell>
        </row>
        <row r="61">
          <cell r="AC61">
            <v>0</v>
          </cell>
        </row>
        <row r="68">
          <cell r="AC68">
            <v>0</v>
          </cell>
        </row>
        <row r="69">
          <cell r="AC69">
            <v>0</v>
          </cell>
        </row>
        <row r="70">
          <cell r="AC70">
            <v>0</v>
          </cell>
        </row>
        <row r="71">
          <cell r="AC71">
            <v>0</v>
          </cell>
        </row>
        <row r="72">
          <cell r="AC72">
            <v>0</v>
          </cell>
        </row>
        <row r="73">
          <cell r="AC73">
            <v>0</v>
          </cell>
        </row>
        <row r="74">
          <cell r="AC74">
            <v>0</v>
          </cell>
        </row>
        <row r="75">
          <cell r="AC75">
            <v>0</v>
          </cell>
        </row>
        <row r="76">
          <cell r="AC76">
            <v>0</v>
          </cell>
        </row>
        <row r="78">
          <cell r="AC78">
            <v>0</v>
          </cell>
        </row>
        <row r="79">
          <cell r="AC79">
            <v>0</v>
          </cell>
        </row>
        <row r="82">
          <cell r="AC82">
            <v>0</v>
          </cell>
        </row>
        <row r="83">
          <cell r="AC83">
            <v>0</v>
          </cell>
        </row>
        <row r="85">
          <cell r="AC85">
            <v>0</v>
          </cell>
        </row>
        <row r="113">
          <cell r="AC113">
            <v>0</v>
          </cell>
        </row>
        <row r="114">
          <cell r="AC114">
            <v>0</v>
          </cell>
        </row>
        <row r="116">
          <cell r="AC116">
            <v>0</v>
          </cell>
        </row>
      </sheetData>
      <sheetData sheetId="11">
        <row r="18">
          <cell r="AC18">
            <v>0</v>
          </cell>
        </row>
        <row r="19">
          <cell r="AC19">
            <v>0</v>
          </cell>
        </row>
        <row r="20">
          <cell r="AC20">
            <v>0</v>
          </cell>
        </row>
        <row r="22">
          <cell r="AC22">
            <v>0</v>
          </cell>
        </row>
        <row r="23">
          <cell r="AC23">
            <v>0</v>
          </cell>
        </row>
        <row r="24">
          <cell r="AC24">
            <v>0</v>
          </cell>
        </row>
        <row r="25">
          <cell r="AC25">
            <v>0</v>
          </cell>
        </row>
        <row r="29">
          <cell r="AC29">
            <v>0</v>
          </cell>
        </row>
        <row r="30">
          <cell r="AC30">
            <v>0</v>
          </cell>
        </row>
        <row r="36">
          <cell r="AC36">
            <v>0</v>
          </cell>
        </row>
        <row r="39">
          <cell r="AC39">
            <v>0</v>
          </cell>
        </row>
        <row r="40">
          <cell r="AC40">
            <v>0</v>
          </cell>
        </row>
        <row r="41">
          <cell r="AC41">
            <v>0</v>
          </cell>
        </row>
        <row r="42">
          <cell r="AC42">
            <v>0</v>
          </cell>
        </row>
        <row r="44">
          <cell r="AC44">
            <v>0</v>
          </cell>
        </row>
        <row r="45">
          <cell r="AC45">
            <v>0</v>
          </cell>
        </row>
        <row r="46">
          <cell r="AC46">
            <v>0</v>
          </cell>
        </row>
        <row r="48">
          <cell r="AC48">
            <v>0</v>
          </cell>
        </row>
        <row r="49">
          <cell r="AC49">
            <v>0</v>
          </cell>
        </row>
        <row r="50">
          <cell r="AC50">
            <v>0</v>
          </cell>
        </row>
        <row r="51">
          <cell r="AC51">
            <v>0</v>
          </cell>
        </row>
        <row r="52">
          <cell r="AC52">
            <v>0</v>
          </cell>
        </row>
        <row r="53">
          <cell r="AC53">
            <v>0</v>
          </cell>
        </row>
        <row r="58">
          <cell r="AC58">
            <v>0</v>
          </cell>
        </row>
        <row r="59">
          <cell r="AC59">
            <v>0</v>
          </cell>
        </row>
        <row r="60">
          <cell r="AC60">
            <v>0</v>
          </cell>
        </row>
        <row r="61">
          <cell r="AC61">
            <v>0</v>
          </cell>
        </row>
        <row r="62">
          <cell r="AC62">
            <v>0</v>
          </cell>
        </row>
        <row r="63">
          <cell r="AC63">
            <v>0</v>
          </cell>
        </row>
        <row r="64">
          <cell r="AC64">
            <v>0</v>
          </cell>
        </row>
        <row r="65">
          <cell r="AC65">
            <v>0</v>
          </cell>
        </row>
        <row r="66">
          <cell r="AC66">
            <v>0</v>
          </cell>
        </row>
        <row r="67">
          <cell r="AC67">
            <v>0</v>
          </cell>
        </row>
        <row r="69">
          <cell r="AC69">
            <v>0</v>
          </cell>
        </row>
        <row r="70">
          <cell r="AC70">
            <v>0</v>
          </cell>
        </row>
        <row r="71">
          <cell r="AC71">
            <v>0</v>
          </cell>
        </row>
      </sheetData>
      <sheetData sheetId="12">
        <row r="18">
          <cell r="AC18">
            <v>0</v>
          </cell>
        </row>
        <row r="19">
          <cell r="AC19">
            <v>0</v>
          </cell>
        </row>
        <row r="20">
          <cell r="AC20">
            <v>0</v>
          </cell>
        </row>
        <row r="22">
          <cell r="AC22">
            <v>0</v>
          </cell>
        </row>
        <row r="23">
          <cell r="AC23">
            <v>0</v>
          </cell>
        </row>
        <row r="24">
          <cell r="AC24">
            <v>0</v>
          </cell>
        </row>
        <row r="25">
          <cell r="AC25">
            <v>0</v>
          </cell>
        </row>
        <row r="30">
          <cell r="AC30">
            <v>0</v>
          </cell>
        </row>
        <row r="36">
          <cell r="AC36">
            <v>0</v>
          </cell>
        </row>
        <row r="40">
          <cell r="AC40">
            <v>0</v>
          </cell>
        </row>
        <row r="41">
          <cell r="AC41">
            <v>0</v>
          </cell>
        </row>
        <row r="42">
          <cell r="AC42">
            <v>0</v>
          </cell>
        </row>
        <row r="44">
          <cell r="AC44">
            <v>0</v>
          </cell>
        </row>
        <row r="49">
          <cell r="AC49">
            <v>0</v>
          </cell>
        </row>
        <row r="57">
          <cell r="AC57">
            <v>0</v>
          </cell>
        </row>
        <row r="60">
          <cell r="AC60">
            <v>0</v>
          </cell>
        </row>
        <row r="62">
          <cell r="AC62">
            <v>0</v>
          </cell>
        </row>
        <row r="63">
          <cell r="AC63">
            <v>0</v>
          </cell>
        </row>
        <row r="64">
          <cell r="AC64">
            <v>0</v>
          </cell>
        </row>
        <row r="68">
          <cell r="AC68">
            <v>0</v>
          </cell>
        </row>
      </sheetData>
      <sheetData sheetId="13">
        <row r="18">
          <cell r="AC18">
            <v>0</v>
          </cell>
        </row>
        <row r="19">
          <cell r="AC19">
            <v>0</v>
          </cell>
        </row>
        <row r="20">
          <cell r="AC20">
            <v>0</v>
          </cell>
        </row>
        <row r="22">
          <cell r="AC22">
            <v>0</v>
          </cell>
        </row>
        <row r="23">
          <cell r="AC23">
            <v>0</v>
          </cell>
        </row>
        <row r="24">
          <cell r="AC24">
            <v>0</v>
          </cell>
        </row>
        <row r="25">
          <cell r="AC25">
            <v>0</v>
          </cell>
        </row>
        <row r="29">
          <cell r="AC29">
            <v>0</v>
          </cell>
        </row>
        <row r="30">
          <cell r="AC30">
            <v>0</v>
          </cell>
        </row>
      </sheetData>
      <sheetData sheetId="14">
        <row r="20">
          <cell r="AL20">
            <v>0</v>
          </cell>
        </row>
        <row r="21">
          <cell r="AL21">
            <v>0</v>
          </cell>
        </row>
        <row r="24">
          <cell r="AL24">
            <v>0</v>
          </cell>
        </row>
        <row r="28">
          <cell r="AL28">
            <v>35000000</v>
          </cell>
        </row>
      </sheetData>
      <sheetData sheetId="15">
        <row r="20">
          <cell r="AC20">
            <v>4800000</v>
          </cell>
        </row>
        <row r="21">
          <cell r="AC21">
            <v>8000000</v>
          </cell>
        </row>
        <row r="23">
          <cell r="AC23">
            <v>220000000</v>
          </cell>
        </row>
      </sheetData>
      <sheetData sheetId="16">
        <row r="21">
          <cell r="AI21">
            <v>0</v>
          </cell>
        </row>
        <row r="22">
          <cell r="AI22">
            <v>1000000</v>
          </cell>
        </row>
        <row r="23">
          <cell r="AI23">
            <v>3000000</v>
          </cell>
        </row>
        <row r="25">
          <cell r="AI25">
            <v>30000000</v>
          </cell>
        </row>
        <row r="26">
          <cell r="AI26">
            <v>8000000</v>
          </cell>
        </row>
        <row r="27">
          <cell r="AI27">
            <v>35000000</v>
          </cell>
        </row>
        <row r="28">
          <cell r="AI28">
            <v>88000000</v>
          </cell>
        </row>
      </sheetData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K201"/>
  <sheetViews>
    <sheetView tabSelected="1" zoomScale="60" zoomScaleNormal="60" workbookViewId="0">
      <selection activeCell="A4" sqref="A4"/>
    </sheetView>
  </sheetViews>
  <sheetFormatPr baseColWidth="10" defaultColWidth="11.5546875" defaultRowHeight="15"/>
  <cols>
    <col min="1" max="1" width="24.6640625" style="92" customWidth="1"/>
    <col min="2" max="2" width="79.5546875" style="4" customWidth="1"/>
    <col min="3" max="3" width="43.109375" style="93" customWidth="1"/>
    <col min="4" max="4" width="33.33203125" style="3" hidden="1" customWidth="1"/>
    <col min="5" max="5" width="28.6640625" style="4" hidden="1" customWidth="1"/>
    <col min="6" max="6" width="23.88671875" style="3" hidden="1" customWidth="1"/>
    <col min="7" max="8" width="11.5546875" style="4"/>
    <col min="9" max="9" width="28.33203125" style="3" customWidth="1"/>
    <col min="10" max="16384" width="11.5546875" style="4"/>
  </cols>
  <sheetData>
    <row r="1" spans="1:9" ht="24.75" customHeight="1">
      <c r="A1" s="111" t="s">
        <v>0</v>
      </c>
      <c r="B1" s="112"/>
      <c r="C1" s="113"/>
      <c r="D1" s="1"/>
      <c r="E1" s="2"/>
    </row>
    <row r="2" spans="1:9" ht="19.5" customHeight="1">
      <c r="A2" s="114" t="s">
        <v>1</v>
      </c>
      <c r="B2" s="115"/>
      <c r="C2" s="116"/>
      <c r="D2" s="5"/>
      <c r="E2" s="6"/>
    </row>
    <row r="3" spans="1:9" ht="23.4" thickBot="1">
      <c r="A3" s="123" t="s">
        <v>318</v>
      </c>
      <c r="B3" s="124"/>
      <c r="C3" s="125"/>
      <c r="D3" s="7"/>
      <c r="E3" s="8"/>
    </row>
    <row r="4" spans="1:9" ht="25.5" customHeight="1" thickBot="1">
      <c r="A4" s="9" t="s">
        <v>2</v>
      </c>
      <c r="B4" s="117" t="s">
        <v>3</v>
      </c>
      <c r="C4" s="95" t="s">
        <v>316</v>
      </c>
      <c r="D4" s="119" t="s">
        <v>4</v>
      </c>
      <c r="E4" s="121" t="s">
        <v>5</v>
      </c>
      <c r="F4" s="110" t="s">
        <v>6</v>
      </c>
    </row>
    <row r="5" spans="1:9" ht="27" customHeight="1" thickBot="1">
      <c r="A5" s="10" t="s">
        <v>7</v>
      </c>
      <c r="B5" s="118"/>
      <c r="C5" s="95" t="s">
        <v>317</v>
      </c>
      <c r="D5" s="120"/>
      <c r="E5" s="122"/>
      <c r="F5" s="110"/>
    </row>
    <row r="6" spans="1:9" s="15" customFormat="1" ht="28.5" customHeight="1" thickBot="1">
      <c r="A6" s="11" t="s">
        <v>8</v>
      </c>
      <c r="B6" s="12" t="s">
        <v>9</v>
      </c>
      <c r="C6" s="13">
        <f>SUM(C8:C34)</f>
        <v>390250613</v>
      </c>
      <c r="D6" s="94">
        <f>SUM(D8:D34)</f>
        <v>494229412</v>
      </c>
      <c r="E6" s="13">
        <f>SUM(E8:E34)</f>
        <v>-110478799</v>
      </c>
      <c r="F6" s="14"/>
      <c r="I6" s="14"/>
    </row>
    <row r="7" spans="1:9" s="15" customFormat="1" ht="27.75" customHeight="1">
      <c r="A7" s="16" t="s">
        <v>10</v>
      </c>
      <c r="B7" s="17" t="s">
        <v>11</v>
      </c>
      <c r="C7" s="18"/>
      <c r="D7" s="18"/>
      <c r="E7" s="19"/>
      <c r="F7" s="14"/>
      <c r="I7" s="14"/>
    </row>
    <row r="8" spans="1:9" s="15" customFormat="1" ht="29.25" customHeight="1">
      <c r="A8" s="20" t="s">
        <v>12</v>
      </c>
      <c r="B8" s="21" t="s">
        <v>13</v>
      </c>
      <c r="C8" s="22">
        <f>+'[1]8 Pto.-Gastos-1(Direc. y Coord.'!AC19+'[1]8 Pto.-Gastos-1(Gest. Adm.y F.)'!AC18+'[1]8 Pto.-Gastos-1 (Gest P.D.Ins.)'!AC19+'[1]8 Pto.-Gastos-1 (Ases.P.ytransp'!AC18+'[1]8 Pto.-Gastos-1(Prom. est.Ser.)'!AC18+'[1]8 Pto.-Gastos-1(Asist Soc. T)'!AC18+'[1]8 Pto.-Gastos-1(Acc. Form.N.Gob'!AC18+'[1]8 Pto.-Gastos-1(rellenos sanit)'!AC19+'[1]8 Pto.-Gastos-1(camb. cult.)'!AC18+'[1]8 Pto.-Gastos-1(cap.gob.locale)'!AC18+'[1]8 Pto.-Gastos-1(imp. indust.)'!AC18</f>
        <v>148854412</v>
      </c>
      <c r="D8" s="22">
        <f>148854412</f>
        <v>148854412</v>
      </c>
      <c r="E8" s="23">
        <f>+C8-D8</f>
        <v>0</v>
      </c>
      <c r="F8" s="14">
        <v>8200000</v>
      </c>
      <c r="I8" s="14"/>
    </row>
    <row r="9" spans="1:9" s="15" customFormat="1" ht="29.25" customHeight="1">
      <c r="A9" s="24" t="s">
        <v>14</v>
      </c>
      <c r="B9" s="25" t="s">
        <v>15</v>
      </c>
      <c r="C9" s="22"/>
      <c r="D9" s="22"/>
      <c r="E9" s="23">
        <f t="shared" ref="E9:E77" si="0">+C9-D9</f>
        <v>0</v>
      </c>
      <c r="F9" s="14"/>
      <c r="I9" s="14"/>
    </row>
    <row r="10" spans="1:9" s="15" customFormat="1" ht="29.25" customHeight="1">
      <c r="A10" s="20" t="s">
        <v>16</v>
      </c>
      <c r="B10" s="21" t="s">
        <v>17</v>
      </c>
      <c r="C10" s="22">
        <f>+'[1]8 Pto.-Gastos-1(Direc. y Coord.'!AC20+'[1]8 Pto.-Gastos-1(Gest. Adm.y F.)'!AC19+'[1]8 Pto.-Gastos-1 (Gest P.D.Ins.)'!AC20+'[1]8 Pto.-Gastos-1 (Ases.P.ytransp'!AC20+'[1]8 Pto.-Gastos-1(Prom. est.Ser.)'!AC19+'[1]8 Pto.-Gastos-1(Asist Soc. T)'!AC19+'[1]8 Pto.-Gastos-1(Acc. Form.N.Gob'!AC19+'[1]8 Pto.-Gastos-1(rellenos sanit)'!AC20+'[1]8 Pto.-Gastos-1(camb. cult.)'!AC19+'[1]8 Pto.-Gastos-1(cap.gob.locale)'!AC19+'[1]8 Pto.-Gastos-1(imp. indust.)'!AC19</f>
        <v>67000000</v>
      </c>
      <c r="D10" s="22">
        <f>35000000</f>
        <v>35000000</v>
      </c>
      <c r="E10" s="23">
        <f t="shared" si="0"/>
        <v>32000000</v>
      </c>
      <c r="F10" s="14"/>
      <c r="I10" s="14"/>
    </row>
    <row r="11" spans="1:9" s="15" customFormat="1" ht="29.25" customHeight="1">
      <c r="A11" s="20" t="s">
        <v>18</v>
      </c>
      <c r="B11" s="21" t="s">
        <v>19</v>
      </c>
      <c r="C11" s="22">
        <f>+'[1]8 Pto.-Gastos-1(Direc. y Coord.'!AC21+'[1]8 Pto.-Gastos-1 (Gest P.D.Ins.)'!AC21+'[1]8 Pto.-Gastos-1 (Ases.P.ytransp'!AC21+'[1]8 Pto.-Gastos-1(Prom. est.Ser.)'!AC20+'[1]8 Pto.-Gastos-1(Asist Soc. T)'!AC20+'[1]8 Pto.-Gastos-1(Acc. Form.N.Gob'!AC20+'[1]8 Pto.-Gastos-1(rellenos sanit)'!AC21+'[1]8 Pto.-Gastos-1(camb. cult.)'!AC20+'[1]8 Pto.-Gastos-1(cap.gob.locale)'!AC20+'[1]8 Pto.-Gastos-1(imp. indust.)'!AC20</f>
        <v>23000000</v>
      </c>
      <c r="D11" s="22">
        <f>187450000</f>
        <v>187450000</v>
      </c>
      <c r="E11" s="23">
        <f t="shared" si="0"/>
        <v>-164450000</v>
      </c>
      <c r="F11" s="14">
        <v>17450000</v>
      </c>
      <c r="I11" s="14"/>
    </row>
    <row r="12" spans="1:9" s="15" customFormat="1" ht="29.25" customHeight="1">
      <c r="A12" s="20" t="s">
        <v>20</v>
      </c>
      <c r="B12" s="21" t="s">
        <v>21</v>
      </c>
      <c r="C12" s="22">
        <f>+'[1]8 Pto.-Gastos-1(Direc. y Coord.'!AC22</f>
        <v>36000000</v>
      </c>
      <c r="D12" s="22">
        <v>15000000</v>
      </c>
      <c r="E12" s="23">
        <f t="shared" si="0"/>
        <v>21000000</v>
      </c>
      <c r="F12" s="14"/>
      <c r="I12" s="14"/>
    </row>
    <row r="13" spans="1:9" s="15" customFormat="1" ht="29.25" customHeight="1">
      <c r="A13" s="20" t="s">
        <v>22</v>
      </c>
      <c r="B13" s="21" t="s">
        <v>23</v>
      </c>
      <c r="C13" s="22">
        <f>+'[1]8 Pto.-Gastos-1(Direc. y Coord.'!AC23+'[1]8 Pto.-Gastos-1(Prom. est.Ser.)'!AC22+'[1]8 Pto.-Gastos-1(Asist Soc. T)'!AC22+'[1]8 Pto.-Gastos-1(Acc. Form.N.Gob'!AC22+'[1]8 Pto.-Gastos-1(rellenos sanit)'!AC23+'[1]8 Pto.-Gastos-1(camb. cult.)'!AC22+'[1]8 Pto.-Gastos-1(cap.gob.locale)'!AC22+'[1]8 Pto.-Gastos-1(imp. indust.)'!AC22</f>
        <v>21071201</v>
      </c>
      <c r="D13" s="22">
        <f>20000000</f>
        <v>20000000</v>
      </c>
      <c r="E13" s="23">
        <f t="shared" si="0"/>
        <v>1071201</v>
      </c>
      <c r="F13" s="14"/>
      <c r="I13" s="14"/>
    </row>
    <row r="14" spans="1:9" s="29" customFormat="1" ht="29.25" customHeight="1">
      <c r="A14" s="24" t="s">
        <v>24</v>
      </c>
      <c r="B14" s="25" t="s">
        <v>25</v>
      </c>
      <c r="C14" s="27"/>
      <c r="D14" s="27"/>
      <c r="E14" s="23">
        <f t="shared" si="0"/>
        <v>0</v>
      </c>
      <c r="F14" s="28"/>
      <c r="I14" s="28"/>
    </row>
    <row r="15" spans="1:9" s="15" customFormat="1" ht="29.25" customHeight="1">
      <c r="A15" s="20" t="s">
        <v>26</v>
      </c>
      <c r="B15" s="21" t="s">
        <v>27</v>
      </c>
      <c r="C15" s="22">
        <f>+'[1]8 Pto.-Gastos-1(Direc. y Coord.'!AC24+'[1]8 Pto.-Gastos-1 (Ases.P.ytransp'!AC23+'[1]8 Pto.-Gastos-1(Prom. est.Ser.)'!AC23+'[1]8 Pto.-Gastos-1(Asist Soc. T)'!AC23+'[1]8 Pto.-Gastos-1(Acc. Form.N.Gob'!AC23+'[1]8 Pto.-Gastos-1(rellenos sanit)'!AC24+'[1]8 Pto.-Gastos-1(camb. cult.)'!AC23+'[1]8 Pto.-Gastos-1(cap.gob.locale)'!AC23+'[1]8 Pto.-Gastos-1(imp. indust.)'!AC23</f>
        <v>4000000</v>
      </c>
      <c r="D15" s="22">
        <v>3000000</v>
      </c>
      <c r="E15" s="23">
        <f t="shared" si="0"/>
        <v>1000000</v>
      </c>
      <c r="F15" s="14">
        <v>2000000</v>
      </c>
      <c r="I15" s="14"/>
    </row>
    <row r="16" spans="1:9" s="15" customFormat="1" ht="29.25" customHeight="1">
      <c r="A16" s="20" t="s">
        <v>28</v>
      </c>
      <c r="B16" s="31" t="s">
        <v>29</v>
      </c>
      <c r="C16" s="22">
        <f>+'[1]8 Pto.-Gastos-1(Direc. y Coord.'!AC25+'[1]8 Pto.-Gastos-1(Gest. Adm.y F.)'!AC20+'[1]8 Pto.-Gastos-1 (Gest P.D.Ins.)'!AC22+'[1]8 Pto.-Gastos-1 (Ases.P.ytransp'!AC24+'[1]8 Pto.-Gastos-1(Prom. est.Ser.)'!AC24+'[1]8 Pto.-Gastos-1(Asist Soc. T)'!AC24+'[1]8 Pto.-Gastos-1(Acc. Form.N.Gob'!AC24</f>
        <v>6000000</v>
      </c>
      <c r="D16" s="22"/>
      <c r="E16" s="23"/>
      <c r="F16" s="14"/>
      <c r="I16" s="14"/>
    </row>
    <row r="17" spans="1:9" s="15" customFormat="1" ht="29.25" customHeight="1">
      <c r="A17" s="24" t="s">
        <v>30</v>
      </c>
      <c r="B17" s="25" t="s">
        <v>31</v>
      </c>
      <c r="C17" s="22"/>
      <c r="D17" s="22"/>
      <c r="E17" s="23">
        <f t="shared" si="0"/>
        <v>0</v>
      </c>
      <c r="F17" s="14"/>
      <c r="I17" s="14"/>
    </row>
    <row r="18" spans="1:9" s="15" customFormat="1" ht="29.25" customHeight="1">
      <c r="A18" s="20" t="s">
        <v>32</v>
      </c>
      <c r="B18" s="21" t="s">
        <v>33</v>
      </c>
      <c r="C18" s="22">
        <f>+'[1]8 Pto.-Gastos-1(Direc. y Coord.'!AC26</f>
        <v>500000</v>
      </c>
      <c r="D18" s="22"/>
      <c r="E18" s="23"/>
      <c r="F18" s="14"/>
      <c r="I18" s="14"/>
    </row>
    <row r="19" spans="1:9" s="15" customFormat="1" ht="29.25" customHeight="1">
      <c r="A19" s="20" t="s">
        <v>34</v>
      </c>
      <c r="B19" s="21" t="s">
        <v>35</v>
      </c>
      <c r="C19" s="22">
        <f>+'[1]8 Pto.-Gastos-1(Direc. y Coord.'!AC27+'[1]8 Pto.-Gastos-1(Prom. est.Ser.)'!AC25+'[1]8 Pto.-Gastos-1(Asist Soc. T)'!AC25+'[1]8 Pto.-Gastos-1(Acc. Form.N.Gob'!AC25+'[1]8 Pto.-Gastos-1(rellenos sanit)'!AC25+'[1]8 Pto.-Gastos-1(camb. cult.)'!AC24+'[1]8 Pto.-Gastos-1(cap.gob.locale)'!AC24+'[1]8 Pto.-Gastos-1(imp. indust.)'!AC24</f>
        <v>500000</v>
      </c>
      <c r="D19" s="22">
        <v>500000</v>
      </c>
      <c r="E19" s="23">
        <f t="shared" si="0"/>
        <v>0</v>
      </c>
      <c r="F19" s="14"/>
      <c r="I19" s="14"/>
    </row>
    <row r="20" spans="1:9" s="15" customFormat="1" ht="29.25" customHeight="1">
      <c r="A20" s="20" t="s">
        <v>36</v>
      </c>
      <c r="B20" s="21" t="s">
        <v>37</v>
      </c>
      <c r="C20" s="22">
        <f>+'[1]8 Pto.-Gastos-1(Direc. y Coord.'!AC28+'[1]8 Pto.-Gastos-1(Prom. est.Ser.)'!AC26+'[1]8 Pto.-Gastos-1(Asist Soc. T)'!AC26+'[1]8 Pto.-Gastos-1(Acc. Form.N.Gob'!AC26+'[1]8 Pto.-Gastos-1(rellenos sanit)'!AC26+'[1]8 Pto.-Gastos-1(camb. cult.)'!AC25+'[1]8 Pto.-Gastos-1(cap.gob.locale)'!AC25+'[1]8 Pto.-Gastos-1(imp. indust.)'!AC25</f>
        <v>14000000</v>
      </c>
      <c r="D20" s="22">
        <f>20000000</f>
        <v>20000000</v>
      </c>
      <c r="E20" s="23">
        <f t="shared" si="0"/>
        <v>-6000000</v>
      </c>
      <c r="F20" s="14"/>
      <c r="I20" s="14"/>
    </row>
    <row r="21" spans="1:9" s="15" customFormat="1" ht="29.25" customHeight="1">
      <c r="A21" s="20" t="s">
        <v>38</v>
      </c>
      <c r="B21" s="21" t="s">
        <v>39</v>
      </c>
      <c r="C21" s="22">
        <f>+'[1]8 Pto.-Gastos-1(Direc. y Coord.'!AC29</f>
        <v>1000000</v>
      </c>
      <c r="D21" s="22">
        <v>5000000</v>
      </c>
      <c r="E21" s="23">
        <f t="shared" si="0"/>
        <v>-4000000</v>
      </c>
      <c r="F21" s="14"/>
      <c r="I21" s="14"/>
    </row>
    <row r="22" spans="1:9" s="15" customFormat="1" ht="29.25" customHeight="1">
      <c r="A22" s="20" t="s">
        <v>40</v>
      </c>
      <c r="B22" s="32" t="s">
        <v>41</v>
      </c>
      <c r="C22" s="22">
        <f>+'[1]8 Pto.-Gastos-1(Direc. y Coord.'!AC30</f>
        <v>1000000</v>
      </c>
      <c r="D22" s="22">
        <v>500000</v>
      </c>
      <c r="E22" s="23">
        <f t="shared" si="0"/>
        <v>500000</v>
      </c>
      <c r="F22" s="14"/>
      <c r="I22" s="14"/>
    </row>
    <row r="23" spans="1:9" s="15" customFormat="1" ht="29.25" customHeight="1">
      <c r="A23" s="20" t="s">
        <v>42</v>
      </c>
      <c r="B23" s="21" t="s">
        <v>43</v>
      </c>
      <c r="C23" s="22">
        <f>+'[1]8 Pto.-Gastos-1(Direc. y Coord.'!AC31+'[1]8 Pto.-Gastos-1(Gest. Adm.y F.)'!AC21+'[1]8 Pto.-Gastos-1(Prom. est.Ser.)'!AC28+'[1]8 Pto.-Gastos-1(Asist Soc. T)'!AC28+'[1]8 Pto.-Gastos-1(Acc. Form.N.Gob'!AC28</f>
        <v>2000000</v>
      </c>
      <c r="D23" s="22">
        <f>600000</f>
        <v>600000</v>
      </c>
      <c r="E23" s="23">
        <f t="shared" si="0"/>
        <v>1400000</v>
      </c>
      <c r="F23" s="14">
        <v>5400000</v>
      </c>
      <c r="I23" s="14"/>
    </row>
    <row r="24" spans="1:9" s="15" customFormat="1" ht="29.25" customHeight="1">
      <c r="A24" s="24" t="s">
        <v>44</v>
      </c>
      <c r="B24" s="33" t="s">
        <v>45</v>
      </c>
      <c r="C24" s="22"/>
      <c r="D24" s="22"/>
      <c r="E24" s="23">
        <f t="shared" si="0"/>
        <v>0</v>
      </c>
      <c r="F24" s="14"/>
      <c r="I24" s="14"/>
    </row>
    <row r="25" spans="1:9" s="15" customFormat="1" ht="29.25" customHeight="1">
      <c r="A25" s="20" t="s">
        <v>46</v>
      </c>
      <c r="B25" s="34" t="s">
        <v>47</v>
      </c>
      <c r="C25" s="22">
        <f>+'[1]8 Pto.-Gastos-1(Direc. y Coord.'!AC32+'[1]8 Pto.-Gastos-1(Gest. Adm.y F.)'!AC22+'[1]8 Pto.-Gastos-1 (Gest P.D.Ins.)'!AC23+'[1]8 Pto.-Gastos-1 (Ases.P.ytransp'!AC26+'[1]8 Pto.-Gastos-1(Prom. est.Ser.)'!AC29+'[1]8 Pto.-Gastos-1(Asist Soc. T)'!AC29+'[1]8 Pto.-Gastos-1(Acc. Form.N.Gob'!AC29+'[1]8 Pto.-Gastos-1(rellenos sanit)'!AC30+'[1]8 Pto.-Gastos-1(camb. cult.)'!AC29+'[1]8 Pto.-Gastos-1(imp. indust.)'!AC29</f>
        <v>25125000</v>
      </c>
      <c r="D25" s="22">
        <v>25125000</v>
      </c>
      <c r="E25" s="23">
        <f t="shared" si="0"/>
        <v>0</v>
      </c>
      <c r="F25" s="14"/>
      <c r="I25" s="14"/>
    </row>
    <row r="26" spans="1:9" s="15" customFormat="1" ht="29.25" customHeight="1">
      <c r="A26" s="24" t="s">
        <v>48</v>
      </c>
      <c r="B26" s="33" t="s">
        <v>49</v>
      </c>
      <c r="C26" s="22"/>
      <c r="D26" s="22"/>
      <c r="E26" s="23">
        <f t="shared" si="0"/>
        <v>0</v>
      </c>
      <c r="F26" s="14"/>
      <c r="I26" s="14"/>
    </row>
    <row r="27" spans="1:9" s="15" customFormat="1" ht="29.25" customHeight="1">
      <c r="A27" s="20" t="s">
        <v>50</v>
      </c>
      <c r="B27" s="34" t="s">
        <v>51</v>
      </c>
      <c r="C27" s="22">
        <f>+'[1]8 Pto.-Gastos-1(Direc. y Coord.'!AC33+'[1]8 Pto.-Gastos-1 (Ases.P.ytransp'!AC28+'[1]8 Pto.-Gastos-1(Prom. est.Ser.)'!AC30+'[1]8 Pto.-Gastos-1(Asist Soc. T)'!AC30+'[1]8 Pto.-Gastos-1(Acc. Form.N.Gob'!AC30+'[1]8 Pto.-Gastos-1(rellenos sanit)'!AC31+'[1]8 Pto.-Gastos-1(camb. cult.)'!AC30+'[1]8 Pto.-Gastos-1(cap.gob.locale)'!AC30+'[1]8 Pto.-Gastos-1(imp. indust.)'!AC30</f>
        <v>700000</v>
      </c>
      <c r="D27" s="22">
        <v>1000000</v>
      </c>
      <c r="E27" s="23">
        <f t="shared" si="0"/>
        <v>-300000</v>
      </c>
      <c r="F27" s="14"/>
      <c r="I27" s="14"/>
    </row>
    <row r="28" spans="1:9" s="15" customFormat="1" ht="29.25" customHeight="1">
      <c r="A28" s="24" t="s">
        <v>52</v>
      </c>
      <c r="B28" s="33" t="s">
        <v>53</v>
      </c>
      <c r="C28" s="22"/>
      <c r="D28" s="22"/>
      <c r="E28" s="23">
        <f t="shared" si="0"/>
        <v>0</v>
      </c>
      <c r="F28" s="14"/>
      <c r="I28" s="14"/>
    </row>
    <row r="29" spans="1:9" s="15" customFormat="1" ht="29.25" customHeight="1">
      <c r="A29" s="20" t="s">
        <v>54</v>
      </c>
      <c r="B29" s="34" t="s">
        <v>55</v>
      </c>
      <c r="C29" s="22">
        <f>+'[1]8 Pto.-Gastos-1(Gest. Adm.y F.)'!AC24</f>
        <v>200000</v>
      </c>
      <c r="D29" s="22">
        <v>200000</v>
      </c>
      <c r="E29" s="23">
        <f t="shared" si="0"/>
        <v>0</v>
      </c>
      <c r="F29" s="14"/>
      <c r="I29" s="14"/>
    </row>
    <row r="30" spans="1:9" s="15" customFormat="1" ht="29.25" customHeight="1">
      <c r="A30" s="20" t="s">
        <v>56</v>
      </c>
      <c r="B30" s="34" t="s">
        <v>57</v>
      </c>
      <c r="C30" s="22">
        <f>+'[1]8 Pto.-Gastos-1(Gest. Adm.y F.)'!AC25</f>
        <v>6000000</v>
      </c>
      <c r="D30" s="22">
        <v>6000000</v>
      </c>
      <c r="E30" s="23">
        <f t="shared" si="0"/>
        <v>0</v>
      </c>
      <c r="F30" s="14"/>
      <c r="I30" s="14"/>
    </row>
    <row r="31" spans="1:9" s="15" customFormat="1" ht="29.25" customHeight="1">
      <c r="A31" s="24" t="s">
        <v>58</v>
      </c>
      <c r="B31" s="33" t="s">
        <v>59</v>
      </c>
      <c r="C31" s="22"/>
      <c r="D31" s="22"/>
      <c r="E31" s="23">
        <f t="shared" si="0"/>
        <v>0</v>
      </c>
      <c r="F31" s="14"/>
      <c r="I31" s="14"/>
    </row>
    <row r="32" spans="1:9" s="15" customFormat="1" ht="29.25" customHeight="1">
      <c r="A32" s="20" t="s">
        <v>60</v>
      </c>
      <c r="B32" s="34" t="s">
        <v>61</v>
      </c>
      <c r="C32" s="22">
        <f>+'[1]8 Pto.-Gastos-1(Gest. Adm.y F.)'!AC26+'[1]8 Pto.-Gastos-1 (Gest P.D.Ins.)'!AC24+'[1]8 Pto.-Gastos-1 (Ases.P.ytransp'!AC30+'[1]8 Pto.-Gastos-1(Prom. est.Ser.)'!AC32+'[1]8 Pto.-Gastos-1(Asist Soc. T)'!AC32+'[1]8 Pto.-Gastos-1(Acc. Form.N.Gob'!AC32</f>
        <v>15000000</v>
      </c>
      <c r="D32" s="22">
        <f>11500000</f>
        <v>11500000</v>
      </c>
      <c r="E32" s="23">
        <f t="shared" si="0"/>
        <v>3500000</v>
      </c>
      <c r="F32" s="14"/>
      <c r="I32" s="14"/>
    </row>
    <row r="33" spans="1:9" s="15" customFormat="1" ht="29.25" customHeight="1">
      <c r="A33" s="20" t="s">
        <v>62</v>
      </c>
      <c r="B33" s="34" t="s">
        <v>63</v>
      </c>
      <c r="C33" s="22">
        <f>+'[1]8 Pto.-Gastos-1(Gest. Adm.y F.)'!AC27+'[1]8 Pto.-Gastos-1 (Gest P.D.Ins.)'!AC25+'[1]8 Pto.-Gastos-1 (Ases.P.ytransp'!AC31+'[1]8 Pto.-Gastos-1(Prom. est.Ser.)'!AC33+'[1]8 Pto.-Gastos-1(Asist Soc. T)'!AC33+'[1]8 Pto.-Gastos-1(Acc. Form.N.Gob'!AC33+'[1]8 Pto.-Gastos-1(rellenos sanit)'!AC33</f>
        <v>15500000</v>
      </c>
      <c r="D33" s="22">
        <f>11000000</f>
        <v>11000000</v>
      </c>
      <c r="E33" s="23">
        <f t="shared" si="0"/>
        <v>4500000</v>
      </c>
      <c r="F33" s="14"/>
      <c r="I33" s="14"/>
    </row>
    <row r="34" spans="1:9" s="15" customFormat="1" ht="29.25" customHeight="1" thickBot="1">
      <c r="A34" s="35" t="s">
        <v>64</v>
      </c>
      <c r="B34" s="36" t="s">
        <v>65</v>
      </c>
      <c r="C34" s="37">
        <f>+'[1]8 Pto.-Gastos-1(Gest. Adm.y F.)'!AC28+'[1]8 Pto.-Gastos-1 (Gest P.D.Ins.)'!AC26+'[1]8 Pto.-Gastos-1 (Ases.P.ytransp'!AC32+'[1]8 Pto.-Gastos-1(Prom. est.Ser.)'!AC34+'[1]8 Pto.-Gastos-1(Asist Soc. T)'!AC34+'[1]8 Pto.-Gastos-1(Acc. Form.N.Gob'!AC34+'[1]8 Pto.-Gastos-1(rellenos sanit)'!AC34</f>
        <v>2800000</v>
      </c>
      <c r="D34" s="37">
        <f>3500000</f>
        <v>3500000</v>
      </c>
      <c r="E34" s="38">
        <f t="shared" si="0"/>
        <v>-700000</v>
      </c>
      <c r="F34" s="14"/>
      <c r="I34" s="14"/>
    </row>
    <row r="35" spans="1:9" s="15" customFormat="1" ht="23.25" customHeight="1" thickBot="1">
      <c r="A35" s="30"/>
      <c r="B35" s="39"/>
      <c r="C35" s="40"/>
      <c r="D35" s="41"/>
      <c r="E35" s="42"/>
      <c r="F35" s="14"/>
      <c r="I35" s="14"/>
    </row>
    <row r="36" spans="1:9" s="47" customFormat="1" ht="29.25" customHeight="1" thickBot="1">
      <c r="A36" s="11">
        <v>2.2000000000000002</v>
      </c>
      <c r="B36" s="43" t="s">
        <v>66</v>
      </c>
      <c r="C36" s="44">
        <f>SUM(C38:C83)</f>
        <v>109733000</v>
      </c>
      <c r="D36" s="44">
        <f>SUM(D38:D83)</f>
        <v>64233000</v>
      </c>
      <c r="E36" s="45">
        <f>SUM(E38:E83)</f>
        <v>45200000</v>
      </c>
      <c r="F36" s="46"/>
      <c r="I36" s="46"/>
    </row>
    <row r="37" spans="1:9" s="15" customFormat="1" ht="23.25" customHeight="1">
      <c r="A37" s="16" t="s">
        <v>67</v>
      </c>
      <c r="B37" s="17" t="s">
        <v>68</v>
      </c>
      <c r="C37" s="22"/>
      <c r="D37" s="22"/>
      <c r="E37" s="23">
        <f t="shared" si="0"/>
        <v>0</v>
      </c>
      <c r="F37" s="14"/>
      <c r="I37" s="14"/>
    </row>
    <row r="38" spans="1:9" s="15" customFormat="1" ht="26.25" customHeight="1">
      <c r="A38" s="20" t="s">
        <v>69</v>
      </c>
      <c r="B38" s="21" t="s">
        <v>70</v>
      </c>
      <c r="C38" s="22">
        <f>+'[1]8 Pto.-Gastos-1(Direc. y Coord.'!AC38+'[1]8 Pto.-Gastos-1(Gest. Adm.y F.)'!AC33+'[1]8 Pto.-Gastos-1 (Ases.P.ytransp'!AC37+'[1]8 Pto.-Gastos-1(Asist Soc. T)'!AC39+'[1]8 Pto.-Gastos-1(rellenos sanit)'!AC39</f>
        <v>2500000</v>
      </c>
      <c r="D38" s="22">
        <v>2500000</v>
      </c>
      <c r="E38" s="23">
        <f t="shared" si="0"/>
        <v>0</v>
      </c>
      <c r="F38" s="14"/>
      <c r="I38" s="14"/>
    </row>
    <row r="39" spans="1:9" s="15" customFormat="1" ht="26.25" customHeight="1">
      <c r="A39" s="20" t="s">
        <v>71</v>
      </c>
      <c r="B39" s="21" t="s">
        <v>72</v>
      </c>
      <c r="C39" s="22">
        <f>+'[1]8 Pto.-Gastos-1(Direc. y Coord.'!AC39+'[1]8 Pto.-Gastos-1(Gest. Adm.y F.)'!AC34+'[1]8 Pto.-Gastos-1 (Ases.P.ytransp'!AC38+'[1]8 Pto.-Gastos-1(Prom. est.Ser.)'!AC39+'[1]8 Pto.-Gastos-1(Asist Soc. T)'!AC40+'[1]8 Pto.-Gastos-1(Acc. Form.N.Gob'!AC39+'[1]8 Pto.-Gastos-1(rellenos sanit)'!AC40+'[1]8 Pto.-Gastos-1(camb. cult.)'!AC36+'[1]8 Pto.-Gastos-1(cap.gob.locale)'!AC36</f>
        <v>3500000</v>
      </c>
      <c r="D39" s="22">
        <v>3500000</v>
      </c>
      <c r="E39" s="23">
        <f t="shared" si="0"/>
        <v>0</v>
      </c>
      <c r="F39" s="14"/>
      <c r="I39" s="14"/>
    </row>
    <row r="40" spans="1:9" s="15" customFormat="1" ht="26.25" customHeight="1">
      <c r="A40" s="20" t="s">
        <v>73</v>
      </c>
      <c r="B40" s="21" t="s">
        <v>74</v>
      </c>
      <c r="C40" s="22">
        <f>+'[1]8 Pto.-Gastos-1(Direc. y Coord.'!AC40+'[1]8 Pto.-Gastos-1(Gest. Adm.y F.)'!AC35</f>
        <v>200000</v>
      </c>
      <c r="D40" s="22"/>
      <c r="E40" s="23">
        <f t="shared" si="0"/>
        <v>200000</v>
      </c>
      <c r="F40" s="14"/>
      <c r="I40" s="14"/>
    </row>
    <row r="41" spans="1:9" s="15" customFormat="1" ht="26.25" customHeight="1">
      <c r="A41" s="20" t="s">
        <v>75</v>
      </c>
      <c r="B41" s="21" t="s">
        <v>76</v>
      </c>
      <c r="C41" s="22">
        <f>+'[1]8 Pto.-Gastos-1(Gest. Adm.y F.)'!AC36</f>
        <v>6000000</v>
      </c>
      <c r="D41" s="22">
        <v>6000000</v>
      </c>
      <c r="E41" s="23">
        <f t="shared" si="0"/>
        <v>0</v>
      </c>
      <c r="F41" s="14"/>
      <c r="I41" s="14"/>
    </row>
    <row r="42" spans="1:9" s="15" customFormat="1" ht="26.25" customHeight="1">
      <c r="A42" s="20" t="s">
        <v>77</v>
      </c>
      <c r="B42" s="21" t="s">
        <v>78</v>
      </c>
      <c r="C42" s="22">
        <f>+'[1]8 Pto.-Gastos-1(Gest. Adm.y F.)'!AC37</f>
        <v>150000</v>
      </c>
      <c r="D42" s="22">
        <v>150000</v>
      </c>
      <c r="E42" s="23">
        <f t="shared" si="0"/>
        <v>0</v>
      </c>
      <c r="F42" s="14"/>
      <c r="I42" s="14"/>
    </row>
    <row r="43" spans="1:9" s="15" customFormat="1" ht="26.25" customHeight="1">
      <c r="A43" s="20" t="s">
        <v>79</v>
      </c>
      <c r="B43" s="21" t="s">
        <v>80</v>
      </c>
      <c r="C43" s="22">
        <f>+'[1]8 Pto.-Gastos-1(Direc. y Coord.'!AC41</f>
        <v>80000</v>
      </c>
      <c r="D43" s="22">
        <v>80000</v>
      </c>
      <c r="E43" s="23">
        <f t="shared" si="0"/>
        <v>0</v>
      </c>
      <c r="F43" s="14"/>
      <c r="I43" s="14"/>
    </row>
    <row r="44" spans="1:9" s="15" customFormat="1" ht="26.25" customHeight="1">
      <c r="A44" s="24" t="s">
        <v>81</v>
      </c>
      <c r="B44" s="25" t="s">
        <v>82</v>
      </c>
      <c r="C44" s="22"/>
      <c r="D44" s="22"/>
      <c r="E44" s="23">
        <f t="shared" si="0"/>
        <v>0</v>
      </c>
      <c r="F44" s="14"/>
      <c r="I44" s="14"/>
    </row>
    <row r="45" spans="1:9" s="15" customFormat="1" ht="26.25" customHeight="1">
      <c r="A45" s="20" t="s">
        <v>83</v>
      </c>
      <c r="B45" s="21" t="s">
        <v>84</v>
      </c>
      <c r="C45" s="22">
        <f>+'[1]8 Pto.-Gastos-1(Gest. Adm.y F.)'!AC38+'[1]8 Pto.-Gastos-1 (Ases.P.ytransp'!AC40+'[1]8 Pto.-Gastos-1(Prom. est.Ser.)'!AC41+'[1]8 Pto.-Gastos-1(Asist Soc. T)'!AC42+'[1]8 Pto.-Gastos-1(Acc. Form.N.Gob'!AC41+'[1]8 Pto.-Gastos-1(rellenos sanit)'!AC43+'[1]8 Pto.-Gastos-1(camb. cult.)'!AC39</f>
        <v>12000000</v>
      </c>
      <c r="D45" s="22">
        <f>2500000</f>
        <v>2500000</v>
      </c>
      <c r="E45" s="23">
        <f t="shared" si="0"/>
        <v>9500000</v>
      </c>
      <c r="F45" s="14"/>
      <c r="I45" s="14"/>
    </row>
    <row r="46" spans="1:9" s="15" customFormat="1" ht="26.25" customHeight="1">
      <c r="A46" s="20" t="s">
        <v>85</v>
      </c>
      <c r="B46" s="21" t="s">
        <v>86</v>
      </c>
      <c r="C46" s="22">
        <f>+'[1]8 Pto.-Gastos-1(Direc. y Coord.'!AC42+'[1]8 Pto.-Gastos-1(Gest. Adm.y F.)'!AC39+'[1]8 Pto.-Gastos-1 (Ases.P.ytransp'!AC41+'[1]8 Pto.-Gastos-1(Prom. est.Ser.)'!AC42+'[1]8 Pto.-Gastos-1(Asist Soc. T)'!AC43+'[1]8 Pto.-Gastos-1(Acc. Form.N.Gob'!AC42+'[1]8 Pto.-Gastos-1(rellenos sanit)'!AC44+'[1]8 Pto.-Gastos-1(camb. cult.)'!AC40+'[1]8 Pto.-Gastos-1(cap.gob.locale)'!AC40</f>
        <v>5003000</v>
      </c>
      <c r="D46" s="22">
        <f>5003000</f>
        <v>5003000</v>
      </c>
      <c r="E46" s="23">
        <f t="shared" si="0"/>
        <v>0</v>
      </c>
      <c r="F46" s="14"/>
      <c r="I46" s="14"/>
    </row>
    <row r="47" spans="1:9" s="15" customFormat="1" ht="26.25" customHeight="1">
      <c r="A47" s="24" t="s">
        <v>87</v>
      </c>
      <c r="B47" s="25" t="s">
        <v>88</v>
      </c>
      <c r="C47" s="22"/>
      <c r="D47" s="22"/>
      <c r="E47" s="23">
        <f t="shared" si="0"/>
        <v>0</v>
      </c>
      <c r="F47" s="14"/>
      <c r="I47" s="14"/>
    </row>
    <row r="48" spans="1:9" s="15" customFormat="1" ht="26.25" customHeight="1">
      <c r="A48" s="20" t="s">
        <v>89</v>
      </c>
      <c r="B48" s="21" t="s">
        <v>90</v>
      </c>
      <c r="C48" s="22">
        <f>+'[1]8 Pto.-Gastos-1(Direc. y Coord.'!AC43+'[1]8 Pto.-Gastos-1(Gest. Adm.y F.)'!AC40+'[1]8 Pto.-Gastos-1 (Gest P.D.Ins.)'!AC33+'[1]8 Pto.-Gastos-1 (Ases.P.ytransp'!AC43+'[1]8 Pto.-Gastos-1(Prom. est.Ser.)'!AC43+'[1]8 Pto.-Gastos-1(Asist Soc. T)'!AC44+'[1]8 Pto.-Gastos-1(Acc. Form.N.Gob'!AC43+'[1]8 Pto.-Gastos-1(rellenos sanit)'!AC45+'[1]8 Pto.-Gastos-1(camb. cult.)'!AC41+'[1]8 Pto.-Gastos-1(cap.gob.locale)'!AC41</f>
        <v>6100000</v>
      </c>
      <c r="D48" s="22">
        <f>300000</f>
        <v>300000</v>
      </c>
      <c r="E48" s="23">
        <f t="shared" si="0"/>
        <v>5800000</v>
      </c>
      <c r="F48" s="14"/>
      <c r="I48" s="14"/>
    </row>
    <row r="49" spans="1:9" s="15" customFormat="1" ht="26.25" customHeight="1">
      <c r="A49" s="20" t="s">
        <v>91</v>
      </c>
      <c r="B49" s="21" t="s">
        <v>92</v>
      </c>
      <c r="C49" s="22">
        <f>+'[1]8 Pto.-Gastos-1(Direc. y Coord.'!AC44+'[1]8 Pto.-Gastos-1(Gest. Adm.y F.)'!AC41+'[1]8 Pto.-Gastos-1 (Gest P.D.Ins.)'!AC34+'[1]8 Pto.-Gastos-1 (Ases.P.ytransp'!AC44+'[1]8 Pto.-Gastos-1(Prom. est.Ser.)'!AC44+'[1]8 Pto.-Gastos-1(Asist Soc. T)'!AC45+'[1]8 Pto.-Gastos-1(Acc. Form.N.Gob'!AC44</f>
        <v>1800000</v>
      </c>
      <c r="D49" s="22">
        <v>500000</v>
      </c>
      <c r="E49" s="23">
        <f t="shared" si="0"/>
        <v>1300000</v>
      </c>
      <c r="F49" s="14"/>
      <c r="I49" s="14"/>
    </row>
    <row r="50" spans="1:9" s="15" customFormat="1" ht="26.25" customHeight="1">
      <c r="A50" s="24" t="s">
        <v>93</v>
      </c>
      <c r="B50" s="25" t="s">
        <v>94</v>
      </c>
      <c r="C50" s="22"/>
      <c r="D50" s="22"/>
      <c r="E50" s="23">
        <f t="shared" si="0"/>
        <v>0</v>
      </c>
      <c r="F50" s="14"/>
      <c r="I50" s="14"/>
    </row>
    <row r="51" spans="1:9" s="15" customFormat="1" ht="26.25" customHeight="1">
      <c r="A51" s="20" t="s">
        <v>95</v>
      </c>
      <c r="B51" s="21" t="s">
        <v>96</v>
      </c>
      <c r="C51" s="22">
        <f>+'[1]8 Pto.-Gastos-1(Direc. y Coord.'!AC45+'[1]8 Pto.-Gastos-1 (Ases.P.ytransp'!AC46+'[1]8 Pto.-Gastos-1(Prom. est.Ser.)'!AC45+'[1]8 Pto.-Gastos-1(Asist Soc. T)'!AC46+'[1]8 Pto.-Gastos-1(Acc. Form.N.Gob'!AC45+'[1]8 Pto.-Gastos-1(rellenos sanit)'!AC46+'[1]8 Pto.-Gastos-1(camb. cult.)'!AC42+'[1]8 Pto.-Gastos-1(cap.gob.locale)'!AC42</f>
        <v>700000</v>
      </c>
      <c r="D51" s="22">
        <v>500000</v>
      </c>
      <c r="E51" s="23">
        <f t="shared" si="0"/>
        <v>200000</v>
      </c>
      <c r="F51" s="14"/>
      <c r="I51" s="14"/>
    </row>
    <row r="52" spans="1:9" s="15" customFormat="1" ht="26.25" customHeight="1">
      <c r="A52" s="20" t="s">
        <v>97</v>
      </c>
      <c r="B52" s="21" t="s">
        <v>98</v>
      </c>
      <c r="C52" s="22">
        <f>+'[1]8 Pto.-Gastos-1(Prom. est.Ser.)'!AC46+'[1]8 Pto.-Gastos-1(Asist Soc. T)'!AC47+'[1]8 Pto.-Gastos-1(Acc. Form.N.Gob'!AC46</f>
        <v>0</v>
      </c>
      <c r="D52" s="22"/>
      <c r="E52" s="23">
        <f t="shared" si="0"/>
        <v>0</v>
      </c>
      <c r="F52" s="14"/>
      <c r="I52" s="14"/>
    </row>
    <row r="53" spans="1:9" s="15" customFormat="1" ht="26.25" customHeight="1">
      <c r="A53" s="20" t="s">
        <v>99</v>
      </c>
      <c r="B53" s="21" t="s">
        <v>100</v>
      </c>
      <c r="C53" s="22">
        <f>+'[1]8 Pto.-Gastos-1(Direc. y Coord.'!AC46+'[1]8 Pto.-Gastos-1(Gest. Adm.y F.)'!AC42+'[1]8 Pto.-Gastos-1 (Gest P.D.Ins.)'!AC35+'[1]8 Pto.-Gastos-1 (Ases.P.ytransp'!AC47+'[1]8 Pto.-Gastos-1(Prom. est.Ser.)'!AC47+'[1]8 Pto.-Gastos-1(Asist Soc. T)'!AC48+'[1]8 Pto.-Gastos-1(Acc. Form.N.Gob'!AC47</f>
        <v>500000</v>
      </c>
      <c r="D53" s="22">
        <v>0</v>
      </c>
      <c r="E53" s="23">
        <f t="shared" si="0"/>
        <v>500000</v>
      </c>
      <c r="F53" s="14"/>
      <c r="I53" s="14"/>
    </row>
    <row r="54" spans="1:9" s="15" customFormat="1" ht="26.25" customHeight="1">
      <c r="A54" s="24" t="s">
        <v>101</v>
      </c>
      <c r="B54" s="25" t="s">
        <v>102</v>
      </c>
      <c r="C54" s="22"/>
      <c r="D54" s="22"/>
      <c r="E54" s="23">
        <f t="shared" si="0"/>
        <v>0</v>
      </c>
      <c r="F54" s="14"/>
      <c r="I54" s="14"/>
    </row>
    <row r="55" spans="1:9" s="15" customFormat="1" ht="26.25" customHeight="1">
      <c r="A55" s="20" t="s">
        <v>103</v>
      </c>
      <c r="B55" s="21" t="s">
        <v>104</v>
      </c>
      <c r="C55" s="22">
        <f>+'[1]8 Pto.-Gastos-1(Gest. Adm.y F.)'!AC43+'[1]8 Pto.-Gastos-1 (Gest P.D.Ins.)'!AC37+'[1]8 Pto.-Gastos-1 (Ases.P.ytransp'!AC49</f>
        <v>500000</v>
      </c>
      <c r="D55" s="22">
        <v>100000</v>
      </c>
      <c r="E55" s="23">
        <f t="shared" si="0"/>
        <v>400000</v>
      </c>
      <c r="F55" s="14"/>
      <c r="I55" s="14"/>
    </row>
    <row r="56" spans="1:9" s="15" customFormat="1" ht="26.25" customHeight="1">
      <c r="A56" s="24" t="s">
        <v>105</v>
      </c>
      <c r="B56" s="25" t="s">
        <v>106</v>
      </c>
      <c r="C56" s="22"/>
      <c r="D56" s="22"/>
      <c r="E56" s="23">
        <f t="shared" si="0"/>
        <v>0</v>
      </c>
      <c r="F56" s="14"/>
      <c r="I56" s="14"/>
    </row>
    <row r="57" spans="1:9" s="15" customFormat="1" ht="26.25" customHeight="1">
      <c r="A57" s="20" t="s">
        <v>107</v>
      </c>
      <c r="B57" s="21" t="s">
        <v>108</v>
      </c>
      <c r="C57" s="22">
        <f>+'[1]8 Pto.-Gastos-1(Prom. est.Ser.)'!AC48+'[1]8 Pto.-Gastos-1(Asist Soc. T)'!AC49+'[1]8 Pto.-Gastos-1(Acc. Form.N.Gob'!AC48</f>
        <v>100000</v>
      </c>
      <c r="D57" s="22"/>
      <c r="E57" s="23">
        <f t="shared" si="0"/>
        <v>100000</v>
      </c>
      <c r="F57" s="14"/>
      <c r="I57" s="14"/>
    </row>
    <row r="58" spans="1:9" s="15" customFormat="1" ht="26.25" customHeight="1">
      <c r="A58" s="20" t="s">
        <v>109</v>
      </c>
      <c r="B58" s="21" t="s">
        <v>110</v>
      </c>
      <c r="C58" s="22">
        <f>+'[1]8 Pto.-Gastos-1(Direc. y Coord.'!AC47+'[1]8 Pto.-Gastos-1(Gest. Adm.y F.)'!AC44+'[1]8 Pto.-Gastos-1 (Ases.P.ytransp'!AC50+'[1]8 Pto.-Gastos-1(Prom. est.Ser.)'!AC49+'[1]8 Pto.-Gastos-1(Asist Soc. T)'!AC50+'[1]8 Pto.-Gastos-1(Acc. Form.N.Gob'!AC49+'[1]8 Pto.-Gastos-1(rellenos sanit)'!AC48+'[1]8 Pto.-Gastos-1(camb. cult.)'!AC44</f>
        <v>3500000</v>
      </c>
      <c r="D58" s="22">
        <f>1000000</f>
        <v>1000000</v>
      </c>
      <c r="E58" s="23">
        <f t="shared" si="0"/>
        <v>2500000</v>
      </c>
      <c r="F58" s="14"/>
      <c r="I58" s="14"/>
    </row>
    <row r="59" spans="1:9" s="15" customFormat="1" ht="26.25" customHeight="1">
      <c r="A59" s="20" t="s">
        <v>111</v>
      </c>
      <c r="B59" s="21" t="s">
        <v>112</v>
      </c>
      <c r="C59" s="22">
        <f>+'[1]8 Pto.-Gastos-1(Gest. Adm.y F.)'!AC45+'[1]8 Pto.-Gastos-1(Prom. est.Ser.)'!AC50+'[1]8 Pto.-Gastos-1(Asist Soc. T)'!AC51+'[1]8 Pto.-Gastos-1(Acc. Form.N.Gob'!AC50</f>
        <v>2000000</v>
      </c>
      <c r="D59" s="22">
        <v>7100000</v>
      </c>
      <c r="E59" s="23">
        <f t="shared" si="0"/>
        <v>-5100000</v>
      </c>
      <c r="F59" s="14"/>
      <c r="I59" s="14"/>
    </row>
    <row r="60" spans="1:9" s="15" customFormat="1" ht="26.25" customHeight="1">
      <c r="A60" s="24" t="s">
        <v>113</v>
      </c>
      <c r="B60" s="25" t="s">
        <v>114</v>
      </c>
      <c r="C60" s="22"/>
      <c r="D60" s="22"/>
      <c r="E60" s="23">
        <f t="shared" si="0"/>
        <v>0</v>
      </c>
      <c r="F60" s="14"/>
      <c r="I60" s="14"/>
    </row>
    <row r="61" spans="1:9" s="15" customFormat="1" ht="26.25" customHeight="1">
      <c r="A61" s="20" t="s">
        <v>115</v>
      </c>
      <c r="B61" s="21" t="s">
        <v>116</v>
      </c>
      <c r="C61" s="22">
        <f>+'[1]8 Pto.-Gastos-1(Gest. Adm.y F.)'!AC46+'[1]8 Pto.-Gastos-1(rellenos sanit)'!AC49</f>
        <v>0</v>
      </c>
      <c r="D61" s="22">
        <v>0</v>
      </c>
      <c r="E61" s="23">
        <f>+C61-D61</f>
        <v>0</v>
      </c>
      <c r="F61" s="14"/>
      <c r="I61" s="14"/>
    </row>
    <row r="62" spans="1:9" s="15" customFormat="1" ht="26.25" customHeight="1">
      <c r="A62" s="20" t="s">
        <v>117</v>
      </c>
      <c r="B62" s="21" t="s">
        <v>118</v>
      </c>
      <c r="C62" s="22">
        <f>+'[1]8 Pto.-Gastos-1(Gest. Adm.y F.)'!AC47</f>
        <v>6500000</v>
      </c>
      <c r="D62" s="22">
        <v>1000000</v>
      </c>
      <c r="E62" s="23">
        <f t="shared" si="0"/>
        <v>5500000</v>
      </c>
      <c r="F62" s="14"/>
      <c r="I62" s="14"/>
    </row>
    <row r="63" spans="1:9" s="15" customFormat="1" ht="26.25" customHeight="1">
      <c r="A63" s="20" t="s">
        <v>119</v>
      </c>
      <c r="B63" s="21" t="s">
        <v>120</v>
      </c>
      <c r="C63" s="22">
        <f>+'[1]8 Pto.-Gastos-1(Gest. Adm.y F.)'!AC48+'[1]8 Pto.-Gastos-1 (Gest P.D.Ins.)'!AC39+'[1]8 Pto.-Gastos-1 (Ases.P.ytransp'!AC52</f>
        <v>1000000</v>
      </c>
      <c r="D63" s="22">
        <v>1000000</v>
      </c>
      <c r="E63" s="23">
        <f t="shared" si="0"/>
        <v>0</v>
      </c>
      <c r="F63" s="14"/>
      <c r="I63" s="14"/>
    </row>
    <row r="64" spans="1:9" s="15" customFormat="1" ht="26.25" customHeight="1">
      <c r="A64" s="24" t="s">
        <v>121</v>
      </c>
      <c r="B64" s="25" t="s">
        <v>122</v>
      </c>
      <c r="C64" s="22"/>
      <c r="D64" s="22"/>
      <c r="E64" s="23">
        <f t="shared" si="0"/>
        <v>0</v>
      </c>
      <c r="F64" s="14"/>
      <c r="I64" s="14"/>
    </row>
    <row r="65" spans="1:10" s="15" customFormat="1" ht="26.25" customHeight="1">
      <c r="A65" s="20" t="s">
        <v>123</v>
      </c>
      <c r="B65" s="21" t="s">
        <v>124</v>
      </c>
      <c r="C65" s="22">
        <f>+'[1]8 Pto.-Gastos-1(Gest. Adm.y F.)'!AC49+'[1]8 Pto.-Gastos-1 (Ases.P.ytransp'!AC54+'[1]8 Pto.-Gastos-1(Asist Soc. T)'!AC52</f>
        <v>4000000</v>
      </c>
      <c r="D65" s="22">
        <v>4000000</v>
      </c>
      <c r="E65" s="23">
        <f t="shared" si="0"/>
        <v>0</v>
      </c>
      <c r="F65" s="14"/>
      <c r="I65" s="14"/>
    </row>
    <row r="66" spans="1:10" s="15" customFormat="1" ht="26.25" customHeight="1">
      <c r="A66" s="20" t="s">
        <v>125</v>
      </c>
      <c r="B66" s="32" t="s">
        <v>126</v>
      </c>
      <c r="C66" s="22">
        <f>+'[1]8 Pto.-Gastos-1 (Ases.P.ytransp'!AC55+300000</f>
        <v>500000</v>
      </c>
      <c r="D66" s="22">
        <v>200000</v>
      </c>
      <c r="E66" s="23">
        <f t="shared" si="0"/>
        <v>300000</v>
      </c>
      <c r="F66" s="14"/>
      <c r="I66" s="14"/>
    </row>
    <row r="67" spans="1:10" s="15" customFormat="1" ht="26.25" customHeight="1">
      <c r="A67" s="20" t="s">
        <v>127</v>
      </c>
      <c r="B67" s="21" t="s">
        <v>106</v>
      </c>
      <c r="C67" s="22">
        <f>+'[1]8 Pto.-Gastos-1(Gest. Adm.y F.)'!AC50+'[1]8 Pto.-Gastos-1 (Gest P.D.Ins.)'!AC41+'[1]8 Pto.-Gastos-1 (Ases.P.ytransp'!AC56+'[1]8 Pto.-Gastos-1(Asist Soc. T)'!AC53</f>
        <v>4500000</v>
      </c>
      <c r="D67" s="22">
        <v>1500000</v>
      </c>
      <c r="E67" s="23">
        <f t="shared" si="0"/>
        <v>3000000</v>
      </c>
      <c r="F67" s="14"/>
      <c r="I67" s="14"/>
    </row>
    <row r="68" spans="1:10" s="15" customFormat="1" ht="26.25" customHeight="1">
      <c r="A68" s="20" t="s">
        <v>128</v>
      </c>
      <c r="B68" s="21" t="s">
        <v>129</v>
      </c>
      <c r="C68" s="22">
        <f>+'[1]8 Pto.-Gastos-1(Gest. Adm.y F.)'!AC51+'[1]8 Pto.-Gastos-1 (Gest P.D.Ins.)'!AC42+'[1]8 Pto.-Gastos-1(rellenos sanit)'!AC50</f>
        <v>2500000</v>
      </c>
      <c r="D68" s="22">
        <f>500000</f>
        <v>500000</v>
      </c>
      <c r="E68" s="23">
        <f t="shared" si="0"/>
        <v>2000000</v>
      </c>
      <c r="F68" s="14"/>
      <c r="I68" s="14"/>
    </row>
    <row r="69" spans="1:10" s="15" customFormat="1" ht="26.25" customHeight="1">
      <c r="A69" s="24" t="s">
        <v>130</v>
      </c>
      <c r="B69" s="25" t="s">
        <v>131</v>
      </c>
      <c r="C69" s="22"/>
      <c r="D69" s="22" t="s">
        <v>132</v>
      </c>
      <c r="E69" s="23"/>
      <c r="F69" s="14"/>
      <c r="I69" s="14"/>
    </row>
    <row r="70" spans="1:10" s="15" customFormat="1" ht="26.25" customHeight="1">
      <c r="A70" s="20" t="s">
        <v>133</v>
      </c>
      <c r="B70" s="21" t="s">
        <v>134</v>
      </c>
      <c r="C70" s="22">
        <f>+'[1]8 Pto.-Gastos-1(Direc. y Coord.'!AC48+'[1]8 Pto.-Gastos-1(Prom. est.Ser.)'!AC51+'[1]8 Pto.-Gastos-1(Asist Soc. T)'!AC54+'[1]8 Pto.-Gastos-1(Acc. Form.N.Gob'!AC51+'[1]8 Pto.-Gastos-1(rellenos sanit)'!AC53+'[1]8 Pto.-Gastos-1(camb. cult.)'!AC45+'[1]8 Pto.-Gastos-1(cap.gob.locale)'!AC44</f>
        <v>4000000</v>
      </c>
      <c r="D70" s="22">
        <f>2500000</f>
        <v>2500000</v>
      </c>
      <c r="E70" s="23">
        <f t="shared" si="0"/>
        <v>1500000</v>
      </c>
      <c r="F70" s="14"/>
      <c r="I70" s="14"/>
    </row>
    <row r="71" spans="1:10" s="15" customFormat="1" ht="26.25" customHeight="1">
      <c r="A71" s="20" t="s">
        <v>135</v>
      </c>
      <c r="B71" s="21" t="s">
        <v>136</v>
      </c>
      <c r="C71" s="22">
        <f>+'[1]8 Pto.-Gastos-1(Gest. Adm.y F.)'!AC52</f>
        <v>300000</v>
      </c>
      <c r="D71" s="22">
        <v>300000</v>
      </c>
      <c r="E71" s="23">
        <f>+C71-D71</f>
        <v>0</v>
      </c>
      <c r="F71" s="14"/>
      <c r="I71" s="14"/>
    </row>
    <row r="72" spans="1:10" s="15" customFormat="1" ht="26.25" customHeight="1">
      <c r="A72" s="48" t="s">
        <v>137</v>
      </c>
      <c r="B72" s="32" t="s">
        <v>138</v>
      </c>
      <c r="C72" s="22">
        <f>+'[1]8 Pto.-Gastos-1(Gest. Adm.y F.)'!AC53</f>
        <v>300000</v>
      </c>
      <c r="D72" s="22"/>
      <c r="E72" s="23"/>
      <c r="F72" s="14"/>
      <c r="G72" s="49"/>
      <c r="H72" s="50"/>
      <c r="I72" s="51"/>
      <c r="J72" s="50"/>
    </row>
    <row r="73" spans="1:10" s="15" customFormat="1" ht="26.25" customHeight="1">
      <c r="A73" s="24" t="s">
        <v>139</v>
      </c>
      <c r="B73" s="25" t="s">
        <v>140</v>
      </c>
      <c r="C73" s="22"/>
      <c r="D73" s="22"/>
      <c r="E73" s="23">
        <f t="shared" si="0"/>
        <v>0</v>
      </c>
      <c r="F73" s="14"/>
      <c r="I73" s="14"/>
    </row>
    <row r="74" spans="1:10" s="15" customFormat="1" ht="26.25" customHeight="1">
      <c r="A74" s="20" t="s">
        <v>141</v>
      </c>
      <c r="B74" s="21" t="s">
        <v>142</v>
      </c>
      <c r="C74" s="22">
        <f>+'[1]8 Pto.-Gastos-1(Direc. y Coord.'!AC49+'[1]8 Pto.-Gastos-1(Prom. est.Ser.)'!AC52+'[1]8 Pto.-Gastos-1(Asist Soc. T)'!AC55+'[1]8 Pto.-Gastos-1(Acc. Form.N.Gob'!AC52+'[1]8 Pto.-Gastos-1(rellenos sanit)'!AC54+'[1]8 Pto.-Gastos-1(camb. cult.)'!AC46</f>
        <v>7500000</v>
      </c>
      <c r="D74" s="22">
        <f>5000000</f>
        <v>5000000</v>
      </c>
      <c r="E74" s="23">
        <f t="shared" si="0"/>
        <v>2500000</v>
      </c>
      <c r="F74" s="14"/>
      <c r="I74" s="14"/>
    </row>
    <row r="75" spans="1:10" s="15" customFormat="1" ht="26.25" customHeight="1">
      <c r="A75" s="20" t="s">
        <v>143</v>
      </c>
      <c r="B75" s="21" t="s">
        <v>144</v>
      </c>
      <c r="C75" s="22">
        <f>+'[1]8 Pto.-Gastos-1(Direc. y Coord.'!AC50+'[1]8 Pto.-Gastos-1(Prom. est.Ser.)'!AC53+'[1]8 Pto.-Gastos-1(Asist Soc. T)'!AC56+'[1]8 Pto.-Gastos-1(Acc. Form.N.Gob'!AC54+'[1]8 Pto.-Gastos-1(rellenos sanit)'!AC55+'[1]8 Pto.-Gastos-1(camb. cult.)'!AC48</f>
        <v>4500000</v>
      </c>
      <c r="D75" s="22">
        <v>8000000</v>
      </c>
      <c r="E75" s="23">
        <f t="shared" si="0"/>
        <v>-3500000</v>
      </c>
      <c r="F75" s="14"/>
      <c r="I75" s="14"/>
    </row>
    <row r="76" spans="1:10" s="15" customFormat="1" ht="26.25" customHeight="1">
      <c r="A76" s="20" t="s">
        <v>145</v>
      </c>
      <c r="B76" s="21" t="s">
        <v>146</v>
      </c>
      <c r="C76" s="22">
        <f>+'[1]8 Pto.-Gastos-1(Direc. y Coord.'!AC51+'[1]8 Pto.-Gastos-1(Prom. est.Ser.)'!AC54+'[1]8 Pto.-Gastos-1(Asist Soc. T)'!AC57+'[1]8 Pto.-Gastos-1(Acc. Form.N.Gob'!AC54+'[1]8 Pto.-Gastos-1(rellenos sanit)'!AC56+'[1]8 Pto.-Gastos-1(camb. cult.)'!AC48</f>
        <v>6000000</v>
      </c>
      <c r="D76" s="22"/>
      <c r="E76" s="23">
        <f t="shared" si="0"/>
        <v>6000000</v>
      </c>
      <c r="F76" s="14"/>
      <c r="I76" s="14"/>
    </row>
    <row r="77" spans="1:10" s="15" customFormat="1" ht="26.25" customHeight="1">
      <c r="A77" s="20" t="s">
        <v>147</v>
      </c>
      <c r="B77" s="21" t="s">
        <v>148</v>
      </c>
      <c r="C77" s="22">
        <f>+'[1]8 Pto.-Gastos-1(Direc. y Coord.'!AC52+'[1]8 Pto.-Gastos-1(Prom. est.Ser.)'!AC55+'[1]8 Pto.-Gastos-1(Asist Soc. T)'!AC58+'[1]8 Pto.-Gastos-1(Acc. Form.N.Gob'!AC55+'[1]8 Pto.-Gastos-1(rellenos sanit)'!AC57+'[1]8 Pto.-Gastos-1(camb. cult.)'!AC49</f>
        <v>5000000</v>
      </c>
      <c r="D77" s="22"/>
      <c r="E77" s="23">
        <f t="shared" si="0"/>
        <v>5000000</v>
      </c>
      <c r="F77" s="14"/>
      <c r="I77" s="14"/>
    </row>
    <row r="78" spans="1:10" s="15" customFormat="1" ht="26.25" customHeight="1">
      <c r="A78" s="24" t="s">
        <v>149</v>
      </c>
      <c r="B78" s="33" t="s">
        <v>150</v>
      </c>
      <c r="C78" s="22"/>
      <c r="D78" s="22"/>
      <c r="E78" s="23">
        <f t="shared" ref="E78:E144" si="1">+C78-D78</f>
        <v>0</v>
      </c>
      <c r="F78" s="14"/>
      <c r="I78" s="14"/>
    </row>
    <row r="79" spans="1:10" s="15" customFormat="1" ht="26.25" customHeight="1">
      <c r="A79" s="20" t="s">
        <v>151</v>
      </c>
      <c r="B79" s="21" t="s">
        <v>152</v>
      </c>
      <c r="C79" s="22">
        <f>+'[1]8 Pto.-Gastos-1 (Ases.P.ytransp'!AC58+'[1]8 Pto.-Gastos-1(Acc. Form.N.Gob'!AC56+'[1]8 Pto.-Gastos-1(rellenos sanit)'!AC58+'[1]8 Pto.-Gastos-1(camb. cult.)'!AC50+'[1]8 Pto.-Gastos-1(cap.gob.locale)'!AC49</f>
        <v>11500000</v>
      </c>
      <c r="D79" s="22">
        <v>3500000</v>
      </c>
      <c r="E79" s="23">
        <f t="shared" si="1"/>
        <v>8000000</v>
      </c>
      <c r="F79" s="14"/>
      <c r="I79" s="14"/>
    </row>
    <row r="80" spans="1:10" s="15" customFormat="1" ht="26.25" customHeight="1">
      <c r="A80" s="20" t="s">
        <v>153</v>
      </c>
      <c r="B80" s="21" t="s">
        <v>154</v>
      </c>
      <c r="C80" s="22">
        <f>+'[1]8 Pto.-Gastos-1(Direc. y Coord.'!AC53+'[1]8 Pto.-Gastos-1(rellenos sanit)'!AC59+'[1]8 Pto.-Gastos-1(camb. cult.)'!AC51</f>
        <v>3000000</v>
      </c>
      <c r="D80" s="22">
        <f>3000000</f>
        <v>3000000</v>
      </c>
      <c r="E80" s="23">
        <f t="shared" si="1"/>
        <v>0</v>
      </c>
      <c r="F80" s="14"/>
      <c r="I80" s="14"/>
    </row>
    <row r="81" spans="1:9" s="15" customFormat="1" ht="26.25" customHeight="1">
      <c r="A81" s="20" t="s">
        <v>155</v>
      </c>
      <c r="B81" s="21" t="s">
        <v>156</v>
      </c>
      <c r="C81" s="22">
        <f>+'[1]8 Pto.-Gastos-1(Direc. y Coord.'!AC54+'[1]8 Pto.-Gastos-1 (Ases.P.ytransp'!AC59+'[1]8 Pto.-Gastos-1(Prom. est.Ser.)'!AC57+'[1]8 Pto.-Gastos-1(Asist Soc. T)'!AC59+'[1]8 Pto.-Gastos-1(Acc. Form.N.Gob'!AC57+'[1]8 Pto.-Gastos-1(rellenos sanit)'!AC60+'[1]8 Pto.-Gastos-1(camb. cult.)'!AC52</f>
        <v>3300000</v>
      </c>
      <c r="D81" s="22">
        <f>3300000</f>
        <v>3300000</v>
      </c>
      <c r="E81" s="23">
        <f t="shared" si="1"/>
        <v>0</v>
      </c>
      <c r="F81" s="14"/>
      <c r="I81" s="14"/>
    </row>
    <row r="82" spans="1:9" s="15" customFormat="1" ht="26.25" customHeight="1">
      <c r="A82" s="24" t="s">
        <v>157</v>
      </c>
      <c r="B82" s="21" t="s">
        <v>158</v>
      </c>
      <c r="C82" s="22">
        <f>+'[1]8 Pto.-Gastos-1(Gest. Adm.y F.)'!AC54</f>
        <v>200000</v>
      </c>
      <c r="D82" s="22">
        <v>200000</v>
      </c>
      <c r="E82" s="23">
        <f t="shared" si="1"/>
        <v>0</v>
      </c>
      <c r="F82" s="14"/>
      <c r="I82" s="14"/>
    </row>
    <row r="83" spans="1:9" s="15" customFormat="1" ht="26.25" customHeight="1" thickBot="1">
      <c r="A83" s="52" t="s">
        <v>159</v>
      </c>
      <c r="B83" s="53" t="s">
        <v>160</v>
      </c>
      <c r="C83" s="37">
        <f>+'[1]8 Pto.-Gastos-1(Direc. y Coord.'!AC55+'[1]8 Pto.-Gastos-1 (Ases.P.ytransp'!AC61+'[1]8 Pto.-Gastos-1(Prom. est.Ser.)'!AC58+'[1]8 Pto.-Gastos-1(Asist Soc. T)'!AC61+'[1]8 Pto.-Gastos-1(Acc. Form.N.Gob'!AC58+'[1]8 Pto.-Gastos-1(rellenos sanit)'!AC61+'[1]8 Pto.-Gastos-1(camb. cult.)'!AC53</f>
        <v>500000</v>
      </c>
      <c r="D83" s="37">
        <v>1000000</v>
      </c>
      <c r="E83" s="38">
        <f t="shared" si="1"/>
        <v>-500000</v>
      </c>
      <c r="F83" s="14"/>
      <c r="I83" s="14"/>
    </row>
    <row r="84" spans="1:9" s="15" customFormat="1" ht="32.25" customHeight="1" thickBot="1">
      <c r="A84" s="30"/>
      <c r="B84" s="54"/>
      <c r="C84" s="40"/>
      <c r="D84" s="41"/>
      <c r="E84" s="42"/>
      <c r="F84" s="14"/>
      <c r="I84" s="14"/>
    </row>
    <row r="85" spans="1:9" s="47" customFormat="1" ht="32.25" customHeight="1" thickBot="1">
      <c r="A85" s="11">
        <v>2.2999999999999998</v>
      </c>
      <c r="B85" s="43" t="s">
        <v>161</v>
      </c>
      <c r="C85" s="55">
        <f>SUM(C86:C119)</f>
        <v>51733772</v>
      </c>
      <c r="D85" s="55">
        <f>SUM(D86:D119)</f>
        <v>163238505</v>
      </c>
      <c r="E85" s="13">
        <f>SUM(E86:E119)</f>
        <v>-112004733</v>
      </c>
      <c r="F85" s="46"/>
      <c r="I85" s="46"/>
    </row>
    <row r="86" spans="1:9" s="15" customFormat="1" ht="24.75" customHeight="1">
      <c r="A86" s="56" t="s">
        <v>162</v>
      </c>
      <c r="B86" s="57" t="s">
        <v>163</v>
      </c>
      <c r="C86" s="18">
        <f>+'[1]8 Pto.-Gastos-1(Direc. y Coord.'!AC60+'[1]8 Pto.-Gastos-1 (Gest P.D.Ins.)'!AC47+'[1]8 Pto.-Gastos-1 (Ases.P.ytransp'!AC65+'[1]8 Pto.-Gastos-1(Asist Soc. T)'!AC66+'[1]8 Pto.-Gastos-1(Acc. Form.N.Gob'!AC63+'[1]8 Pto.-Gastos-1(rellenos sanit)'!AC68+'[1]8 Pto.-Gastos-1(camb. cult.)'!AC58+'[1]8 Pto.-Gastos-1(cap.gob.locale)'!AC57</f>
        <v>1500000</v>
      </c>
      <c r="D86" s="22">
        <f>1500000</f>
        <v>1500000</v>
      </c>
      <c r="E86" s="23">
        <f t="shared" si="1"/>
        <v>0</v>
      </c>
      <c r="F86" s="14"/>
      <c r="I86" s="14"/>
    </row>
    <row r="87" spans="1:9" s="15" customFormat="1" ht="24.75" customHeight="1">
      <c r="A87" s="24" t="s">
        <v>164</v>
      </c>
      <c r="B87" s="25" t="s">
        <v>165</v>
      </c>
      <c r="C87" s="21"/>
      <c r="D87" s="22"/>
      <c r="E87" s="23"/>
      <c r="F87" s="14"/>
      <c r="I87" s="14"/>
    </row>
    <row r="88" spans="1:9" s="15" customFormat="1" ht="24.75" customHeight="1">
      <c r="A88" s="20" t="s">
        <v>166</v>
      </c>
      <c r="B88" s="21" t="s">
        <v>167</v>
      </c>
      <c r="C88" s="22">
        <f>+'[1]8 Pto.-Gastos-1(Gest. Adm.y F.)'!AC59+'[1]8 Pto.-Gastos-1 (Gest P.D.Ins.)'!AC48</f>
        <v>20000</v>
      </c>
      <c r="D88" s="22">
        <v>20000</v>
      </c>
      <c r="E88" s="23">
        <f>+C88-D88</f>
        <v>0</v>
      </c>
      <c r="F88" s="14"/>
      <c r="I88" s="14"/>
    </row>
    <row r="89" spans="1:9" s="15" customFormat="1" ht="24.75" customHeight="1">
      <c r="A89" s="20" t="s">
        <v>168</v>
      </c>
      <c r="B89" s="21" t="s">
        <v>169</v>
      </c>
      <c r="C89" s="22">
        <f>+'[1]8 Pto.-Gastos-1(Gest. Adm.y F.)'!AC60+'[1]8 Pto.-Gastos-1 (Gest P.D.Ins.)'!AC49</f>
        <v>150000</v>
      </c>
      <c r="D89" s="22">
        <v>150000</v>
      </c>
      <c r="E89" s="23">
        <f>+C89-D89</f>
        <v>0</v>
      </c>
      <c r="F89" s="14"/>
      <c r="I89" s="14"/>
    </row>
    <row r="90" spans="1:9" s="15" customFormat="1" ht="24.75" customHeight="1">
      <c r="A90" s="24" t="s">
        <v>170</v>
      </c>
      <c r="B90" s="25" t="s">
        <v>171</v>
      </c>
      <c r="C90" s="22"/>
      <c r="D90" s="22"/>
      <c r="E90" s="23">
        <f t="shared" si="1"/>
        <v>0</v>
      </c>
      <c r="F90" s="14"/>
      <c r="I90" s="14"/>
    </row>
    <row r="91" spans="1:9" s="15" customFormat="1" ht="24.75" customHeight="1">
      <c r="A91" s="20" t="s">
        <v>172</v>
      </c>
      <c r="B91" s="21" t="s">
        <v>173</v>
      </c>
      <c r="C91" s="22">
        <f>+'[1]8 Pto.-Gastos-1(Direc. y Coord.'!AC61+'[1]8 Pto.-Gastos-1(Prom. est.Ser.)'!AC64+'[1]8 Pto.-Gastos-1(Asist Soc. T)'!AC67+'[1]8 Pto.-Gastos-1(Acc. Form.N.Gob'!AC64+'[1]8 Pto.-Gastos-1(rellenos sanit)'!AC69+'[1]8 Pto.-Gastos-1(camb. cult.)'!AC59</f>
        <v>800000</v>
      </c>
      <c r="D91" s="22">
        <v>200000</v>
      </c>
      <c r="E91" s="23">
        <f t="shared" si="1"/>
        <v>600000</v>
      </c>
      <c r="F91" s="14"/>
      <c r="I91" s="14"/>
    </row>
    <row r="92" spans="1:9" s="15" customFormat="1" ht="24.75" customHeight="1">
      <c r="A92" s="20" t="s">
        <v>174</v>
      </c>
      <c r="B92" s="21" t="s">
        <v>175</v>
      </c>
      <c r="C92" s="22">
        <f>+'[1]8 Pto.-Gastos-1(Direc. y Coord.'!AC62+'[1]8 Pto.-Gastos-1(Gest. Adm.y F.)'!AC61+'[1]8 Pto.-Gastos-1 (Gest P.D.Ins.)'!AC50+'[1]8 Pto.-Gastos-1(Prom. est.Ser.)'!AC65+'[1]8 Pto.-Gastos-1(Asist Soc. T)'!AC68+'[1]8 Pto.-Gastos-1(Acc. Form.N.Gob'!AC65+'[1]8 Pto.-Gastos-1(rellenos sanit)'!AC70+'[1]8 Pto.-Gastos-1(camb. cult.)'!AC60</f>
        <v>3000000</v>
      </c>
      <c r="D92" s="22">
        <v>3000000</v>
      </c>
      <c r="E92" s="23">
        <f t="shared" si="1"/>
        <v>0</v>
      </c>
      <c r="F92" s="14"/>
      <c r="I92" s="14"/>
    </row>
    <row r="93" spans="1:9" s="15" customFormat="1" ht="24.75" customHeight="1">
      <c r="A93" s="20" t="s">
        <v>176</v>
      </c>
      <c r="B93" s="21" t="s">
        <v>177</v>
      </c>
      <c r="C93" s="22">
        <f>+'[1]8 Pto.-Gastos-1(Direc. y Coord.'!AC63+'[1]8 Pto.-Gastos-1(Prom. est.Ser.)'!AC66+'[1]8 Pto.-Gastos-1(Asist Soc. T)'!AC69+'[1]8 Pto.-Gastos-1(Acc. Form.N.Gob'!AC66+'[1]8 Pto.-Gastos-1(rellenos sanit)'!AC71+'[1]8 Pto.-Gastos-1(camb. cult.)'!AC61+'[1]8 Pto.-Gastos-1(cap.gob.locale)'!AC60</f>
        <v>5000000</v>
      </c>
      <c r="D93" s="22">
        <v>0</v>
      </c>
      <c r="E93" s="23">
        <f t="shared" si="1"/>
        <v>5000000</v>
      </c>
      <c r="F93" s="14"/>
      <c r="I93" s="14"/>
    </row>
    <row r="94" spans="1:9" s="15" customFormat="1" ht="24.75" customHeight="1">
      <c r="A94" s="24" t="s">
        <v>178</v>
      </c>
      <c r="B94" s="25" t="s">
        <v>179</v>
      </c>
      <c r="C94" s="22"/>
      <c r="D94" s="22"/>
      <c r="E94" s="23">
        <f t="shared" si="1"/>
        <v>0</v>
      </c>
      <c r="F94" s="14"/>
      <c r="I94" s="14"/>
    </row>
    <row r="95" spans="1:9" s="15" customFormat="1" ht="24.75" customHeight="1">
      <c r="A95" s="20" t="s">
        <v>180</v>
      </c>
      <c r="B95" s="21" t="s">
        <v>181</v>
      </c>
      <c r="C95" s="22">
        <f>+'[1]8 Pto.-Gastos-1(Direc. y Coord.'!AC64+'[1]8 Pto.-Gastos-1(Gest. Adm.y F.)'!AC62+'[1]8 Pto.-Gastos-1 (Gest P.D.Ins.)'!AC51+'[1]8 Pto.-Gastos-1(Prom. est.Ser.)'!AC67+'[1]8 Pto.-Gastos-1(Asist Soc. T)'!AC70+'[1]8 Pto.-Gastos-1(Acc. Form.N.Gob'!AC67+'[1]8 Pto.-Gastos-1(rellenos sanit)'!AC72+'[1]8 Pto.-Gastos-1(camb. cult.)'!AC62</f>
        <v>625000</v>
      </c>
      <c r="D95" s="22">
        <v>625000</v>
      </c>
      <c r="E95" s="23">
        <f t="shared" si="1"/>
        <v>0</v>
      </c>
      <c r="F95" s="14"/>
      <c r="I95" s="14"/>
    </row>
    <row r="96" spans="1:9" s="15" customFormat="1" ht="24.75" customHeight="1">
      <c r="A96" s="20" t="s">
        <v>182</v>
      </c>
      <c r="B96" s="21" t="s">
        <v>183</v>
      </c>
      <c r="C96" s="22">
        <f>+'[1]8 Pto.-Gastos-1(Direc. y Coord.'!AC65+'[1]8 Pto.-Gastos-1(Gest. Adm.y F.)'!AC63+'[1]8 Pto.-Gastos-1 (Gest P.D.Ins.)'!AC52+'[1]8 Pto.-Gastos-1(Prom. est.Ser.)'!AC68+'[1]8 Pto.-Gastos-1(Asist Soc. T)'!AC71+'[1]8 Pto.-Gastos-1(Acc. Form.N.Gob'!AC68+'[1]8 Pto.-Gastos-1(rellenos sanit)'!AC73+'[1]8 Pto.-Gastos-1(camb. cult.)'!AC64+'[1]8 Pto.-Gastos-1(cap.gob.locale)'!AC62</f>
        <v>250000</v>
      </c>
      <c r="D96" s="22">
        <v>250000</v>
      </c>
      <c r="E96" s="23">
        <f t="shared" si="1"/>
        <v>0</v>
      </c>
      <c r="F96" s="14"/>
      <c r="I96" s="14"/>
    </row>
    <row r="97" spans="1:11" s="15" customFormat="1" ht="24.75" customHeight="1">
      <c r="A97" s="20" t="s">
        <v>184</v>
      </c>
      <c r="B97" s="21" t="s">
        <v>185</v>
      </c>
      <c r="C97" s="22">
        <f>+'[1]8 Pto.-Gastos-1(Direc. y Coord.'!AC66+'[1]8 Pto.-Gastos-1(Gest. Adm.y F.)'!AC64+'[1]8 Pto.-Gastos-1 (Gest P.D.Ins.)'!AC53+'[1]8 Pto.-Gastos-1(Prom. est.Ser.)'!AC69+'[1]8 Pto.-Gastos-1(Asist Soc. T)'!AC72+'[1]8 Pto.-Gastos-1(Acc. Form.N.Gob'!AC69+'[1]8 Pto.-Gastos-1(rellenos sanit)'!AC74+'[1]8 Pto.-Gastos-1(camb. cult.)'!AC65+'[1]8 Pto.-Gastos-1(cap.gob.locale)'!AC63</f>
        <v>250000</v>
      </c>
      <c r="D97" s="22">
        <v>250000</v>
      </c>
      <c r="E97" s="23">
        <f t="shared" si="1"/>
        <v>0</v>
      </c>
      <c r="F97" s="14"/>
      <c r="I97" s="14"/>
    </row>
    <row r="98" spans="1:11" s="15" customFormat="1" ht="24.75" customHeight="1">
      <c r="A98" s="24" t="s">
        <v>186</v>
      </c>
      <c r="B98" s="25" t="s">
        <v>187</v>
      </c>
      <c r="C98" s="22"/>
      <c r="D98" s="22"/>
      <c r="E98" s="23">
        <f t="shared" si="1"/>
        <v>0</v>
      </c>
      <c r="F98" s="14"/>
      <c r="I98" s="14"/>
    </row>
    <row r="99" spans="1:11" s="15" customFormat="1" ht="24.75" customHeight="1">
      <c r="A99" s="20" t="s">
        <v>188</v>
      </c>
      <c r="B99" s="21" t="s">
        <v>189</v>
      </c>
      <c r="C99" s="22">
        <f>+'[1]8 Pto.-Gastos-1(Gest. Adm.y F.)'!AC65+'[1]8 Pto.-Gastos-1 (Gest P.D.Ins.)'!AC54+'[1]8 Pto.-Gastos-1(rellenos sanit)'!AC75</f>
        <v>3650000</v>
      </c>
      <c r="D99" s="22">
        <f>150000</f>
        <v>150000</v>
      </c>
      <c r="E99" s="23">
        <f t="shared" si="1"/>
        <v>3500000</v>
      </c>
      <c r="F99" s="14">
        <v>3500000</v>
      </c>
      <c r="I99" s="14"/>
    </row>
    <row r="100" spans="1:11" s="15" customFormat="1" ht="24.75" customHeight="1">
      <c r="A100" s="20" t="s">
        <v>190</v>
      </c>
      <c r="B100" s="58" t="s">
        <v>191</v>
      </c>
      <c r="C100" s="22">
        <f>+'[1]8 Pto.-Gastos-1(Gest. Adm.y F.)'!AC66+'[1]8 Pto.-Gastos-1 (Gest P.D.Ins.)'!AC55+'[1]8 Pto.-Gastos-1(Prom. est.Ser.)'!AC70+'[1]8 Pto.-Gastos-1(Asist Soc. T)'!AC73+'[1]8 Pto.-Gastos-1(Acc. Form.N.Gob'!AC70+'[1]8 Pto.-Gastos-1(rellenos sanit)'!AC76+'[1]8 Pto.-Gastos-1(camb. cult.)'!AC63</f>
        <v>1670404</v>
      </c>
      <c r="D100" s="22">
        <f>1670404</f>
        <v>1670404</v>
      </c>
      <c r="E100" s="23">
        <f t="shared" si="1"/>
        <v>0</v>
      </c>
      <c r="F100" s="14"/>
      <c r="I100" s="14"/>
    </row>
    <row r="101" spans="1:11" s="15" customFormat="1" ht="24.75" customHeight="1">
      <c r="A101" s="20" t="s">
        <v>192</v>
      </c>
      <c r="B101" s="58" t="s">
        <v>193</v>
      </c>
      <c r="C101" s="22">
        <f>+'[1]8 Pto.-Gastos-1(Gest. Adm.y F.)'!AC69+'[1]8 Pto.-Gastos-1 (Gest P.D.Ins.)'!AC58+'[1]8 Pto.-Gastos-1(Prom. est.Ser.)'!AC71+'[1]8 Pto.-Gastos-1(Asist Soc. T)'!AC74+'[1]8 Pto.-Gastos-1(Acc. Form.N.Gob'!AC71</f>
        <v>3500000</v>
      </c>
      <c r="D101" s="22"/>
      <c r="E101" s="23">
        <f t="shared" si="1"/>
        <v>3500000</v>
      </c>
      <c r="F101" s="14"/>
      <c r="I101" s="14"/>
    </row>
    <row r="102" spans="1:11" s="15" customFormat="1" ht="24.75" customHeight="1">
      <c r="A102" s="20" t="s">
        <v>194</v>
      </c>
      <c r="B102" s="21" t="s">
        <v>195</v>
      </c>
      <c r="C102" s="22">
        <f>+'[1]8 Pto.-Gastos-1(Gest. Adm.y F.)'!AC67+'[1]8 Pto.-Gastos-1 (Gest P.D.Ins.)'!AC56</f>
        <v>150000</v>
      </c>
      <c r="D102" s="22">
        <v>150000</v>
      </c>
      <c r="E102" s="23">
        <f t="shared" si="1"/>
        <v>0</v>
      </c>
      <c r="F102" s="14"/>
      <c r="I102" s="14"/>
    </row>
    <row r="103" spans="1:11" s="15" customFormat="1" ht="24.75" customHeight="1">
      <c r="A103" s="24" t="s">
        <v>196</v>
      </c>
      <c r="B103" s="25" t="s">
        <v>197</v>
      </c>
      <c r="C103" s="22"/>
      <c r="D103" s="22"/>
      <c r="E103" s="23">
        <f t="shared" si="1"/>
        <v>0</v>
      </c>
      <c r="F103" s="14"/>
      <c r="I103" s="14"/>
    </row>
    <row r="104" spans="1:11" s="15" customFormat="1" ht="24.75" customHeight="1">
      <c r="A104" s="20" t="s">
        <v>198</v>
      </c>
      <c r="B104" s="21" t="s">
        <v>199</v>
      </c>
      <c r="C104" s="22">
        <f>+'[1]8 Pto.-Gastos-1(Gest. Adm.y F.)'!AC68+'[1]8 Pto.-Gastos-1 (Gest P.D.Ins.)'!AC57</f>
        <v>400000</v>
      </c>
      <c r="D104" s="22">
        <v>400000</v>
      </c>
      <c r="E104" s="23">
        <f t="shared" si="1"/>
        <v>0</v>
      </c>
      <c r="F104" s="14"/>
      <c r="I104" s="14"/>
    </row>
    <row r="105" spans="1:11" s="15" customFormat="1" ht="24.75" customHeight="1">
      <c r="A105" s="24" t="s">
        <v>200</v>
      </c>
      <c r="B105" s="59" t="s">
        <v>201</v>
      </c>
      <c r="C105" s="22"/>
      <c r="D105" s="22"/>
      <c r="E105" s="23"/>
      <c r="F105" s="14"/>
      <c r="I105" s="14"/>
    </row>
    <row r="106" spans="1:11" s="15" customFormat="1" ht="24.75" customHeight="1">
      <c r="A106" s="20" t="s">
        <v>202</v>
      </c>
      <c r="B106" s="32" t="s">
        <v>203</v>
      </c>
      <c r="C106" s="22">
        <f>+'[1]8 Pto.-Gastos-1 (Gest P.D.Ins.)'!AC60</f>
        <v>500000</v>
      </c>
      <c r="D106" s="22">
        <v>2200000</v>
      </c>
      <c r="E106" s="23">
        <f>+C106-D106</f>
        <v>-1700000</v>
      </c>
      <c r="F106" s="14"/>
      <c r="I106" s="14"/>
    </row>
    <row r="107" spans="1:11" s="15" customFormat="1" ht="24.75" customHeight="1">
      <c r="A107" s="24" t="s">
        <v>204</v>
      </c>
      <c r="B107" s="25" t="s">
        <v>205</v>
      </c>
      <c r="C107" s="22"/>
      <c r="D107" s="22"/>
      <c r="E107" s="23">
        <f t="shared" si="1"/>
        <v>0</v>
      </c>
      <c r="F107" s="14"/>
      <c r="I107" s="14"/>
    </row>
    <row r="108" spans="1:11" s="15" customFormat="1" ht="24.75" customHeight="1">
      <c r="A108" s="20" t="s">
        <v>206</v>
      </c>
      <c r="B108" s="21" t="s">
        <v>207</v>
      </c>
      <c r="C108" s="22">
        <f>+'[1]8 Pto.-Gastos-1(Direc. y Coord.'!AC67+'[1]8 Pto.-Gastos-1 (Ases.P.ytransp'!AC67+'[1]8 Pto.-Gastos-1(Acc. Form.N.Gob'!AC72+'[1]8 Pto.-Gastos-1(rellenos sanit)'!AC78+'[1]8 Pto.-Gastos-1(camb. cult.)'!AC66+'[1]8 Pto.-Gastos-1(cap.gob.locale)'!AC64</f>
        <v>8000000</v>
      </c>
      <c r="D108" s="22">
        <v>6000000</v>
      </c>
      <c r="E108" s="23">
        <f t="shared" si="1"/>
        <v>2000000</v>
      </c>
      <c r="F108" s="14"/>
      <c r="I108" s="14"/>
    </row>
    <row r="109" spans="1:11" s="15" customFormat="1" ht="24.75" customHeight="1">
      <c r="A109" s="20" t="s">
        <v>208</v>
      </c>
      <c r="B109" s="21" t="s">
        <v>209</v>
      </c>
      <c r="C109" s="22">
        <f>+'[1]8 Pto.-Gastos-1(Direc. y Coord.'!AC68+'[1]8 Pto.-Gastos-1 (Ases.P.ytransp'!AC68+'[1]8 Pto.-Gastos-1(Prom. est.Ser.)'!AC73+'[1]8 Pto.-Gastos-1(Asist Soc. T)'!AC76+'[1]8 Pto.-Gastos-1(Acc. Form.N.Gob'!AC73+'[1]8 Pto.-Gastos-1(rellenos sanit)'!AC79+'[1]8 Pto.-Gastos-1(camb. cult.)'!AC67</f>
        <v>14000000</v>
      </c>
      <c r="D109" s="22">
        <v>12000000</v>
      </c>
      <c r="E109" s="23">
        <f t="shared" si="1"/>
        <v>2000000</v>
      </c>
      <c r="F109" s="14"/>
      <c r="I109" s="14"/>
    </row>
    <row r="110" spans="1:11" s="15" customFormat="1" ht="24.75" customHeight="1">
      <c r="A110" s="20" t="s">
        <v>210</v>
      </c>
      <c r="B110" s="21" t="s">
        <v>211</v>
      </c>
      <c r="C110" s="22">
        <f>+'[1]8 Pto.-Gastos-1(Direc. y Coord.'!AC69</f>
        <v>500000</v>
      </c>
      <c r="D110" s="22"/>
      <c r="E110" s="23"/>
      <c r="F110" s="14"/>
      <c r="G110" s="49"/>
      <c r="H110" s="50"/>
      <c r="I110" s="51"/>
      <c r="J110" s="50"/>
      <c r="K110" s="60"/>
    </row>
    <row r="111" spans="1:11" s="15" customFormat="1" ht="24.75" customHeight="1">
      <c r="A111" s="20" t="s">
        <v>212</v>
      </c>
      <c r="B111" s="21" t="s">
        <v>213</v>
      </c>
      <c r="C111" s="22">
        <f>+'[1]8 Pto.-Gastos-1(Direc. y Coord.'!AC70</f>
        <v>500000</v>
      </c>
      <c r="D111" s="22">
        <v>0</v>
      </c>
      <c r="E111" s="23">
        <f t="shared" si="1"/>
        <v>500000</v>
      </c>
      <c r="F111" s="14"/>
      <c r="G111" s="49"/>
      <c r="H111" s="50"/>
      <c r="I111" s="51"/>
      <c r="J111" s="50"/>
      <c r="K111" s="60"/>
    </row>
    <row r="112" spans="1:11" s="15" customFormat="1" ht="24.75" customHeight="1">
      <c r="A112" s="20" t="s">
        <v>214</v>
      </c>
      <c r="B112" s="21" t="s">
        <v>215</v>
      </c>
      <c r="C112" s="22">
        <f>+'[1]8 Pto.-Gastos-1(Direc. y Coord.'!AC71</f>
        <v>500000</v>
      </c>
      <c r="D112" s="22">
        <v>0</v>
      </c>
      <c r="E112" s="23">
        <f t="shared" si="1"/>
        <v>500000</v>
      </c>
      <c r="F112" s="14"/>
      <c r="I112" s="14"/>
    </row>
    <row r="113" spans="1:9" s="15" customFormat="1" ht="24.75" customHeight="1">
      <c r="A113" s="24" t="s">
        <v>216</v>
      </c>
      <c r="B113" s="25" t="s">
        <v>217</v>
      </c>
      <c r="C113" s="22"/>
      <c r="D113" s="22"/>
      <c r="E113" s="23">
        <f t="shared" si="1"/>
        <v>0</v>
      </c>
      <c r="F113" s="14"/>
      <c r="I113" s="14"/>
    </row>
    <row r="114" spans="1:9" s="15" customFormat="1" ht="24.75" customHeight="1">
      <c r="A114" s="20" t="s">
        <v>218</v>
      </c>
      <c r="B114" s="21" t="s">
        <v>219</v>
      </c>
      <c r="C114" s="22">
        <f>+'[1]8 Pto.-Gastos-1(Gest. Adm.y F.)'!AC70+'[1]8 Pto.-Gastos-1 (Gest P.D.Ins.)'!AC59</f>
        <v>223101</v>
      </c>
      <c r="D114" s="22"/>
      <c r="E114" s="23">
        <f t="shared" si="1"/>
        <v>223101</v>
      </c>
      <c r="F114" s="14">
        <v>723101</v>
      </c>
      <c r="I114" s="14"/>
    </row>
    <row r="115" spans="1:9" s="15" customFormat="1" ht="24.75" customHeight="1">
      <c r="A115" s="24" t="s">
        <v>220</v>
      </c>
      <c r="B115" s="25" t="s">
        <v>221</v>
      </c>
      <c r="C115" s="22"/>
      <c r="D115" s="22"/>
      <c r="E115" s="23">
        <f t="shared" si="1"/>
        <v>0</v>
      </c>
      <c r="F115" s="14"/>
      <c r="I115" s="14"/>
    </row>
    <row r="116" spans="1:9" s="15" customFormat="1" ht="24.75" customHeight="1">
      <c r="A116" s="20" t="s">
        <v>222</v>
      </c>
      <c r="B116" s="21" t="s">
        <v>223</v>
      </c>
      <c r="C116" s="22">
        <f>+'[1]8 Pto.-Gastos-1(Direc. y Coord.'!AC72+'[1]8 Pto.-Gastos-1(Gest. Adm.y F.)'!AC72+'[1]8 Pto.-Gastos-1 (Gest P.D.Ins.)'!AC61+'[1]8 Pto.-Gastos-1(Prom. est.Ser.)'!AC74+'[1]8 Pto.-Gastos-1(Asist Soc. T)'!AC77+'[1]8 Pto.-Gastos-1(Acc. Form.N.Gob'!AC74</f>
        <v>800000</v>
      </c>
      <c r="D116" s="22">
        <v>800000</v>
      </c>
      <c r="E116" s="23">
        <f t="shared" si="1"/>
        <v>0</v>
      </c>
      <c r="F116" s="14"/>
      <c r="I116" s="14"/>
    </row>
    <row r="117" spans="1:9" s="15" customFormat="1" ht="24.75" customHeight="1">
      <c r="A117" s="20" t="s">
        <v>224</v>
      </c>
      <c r="B117" s="21" t="s">
        <v>225</v>
      </c>
      <c r="C117" s="22">
        <f>+'[1]8 Pto.-Gastos-1(Direc. y Coord.'!AC73+'[1]8 Pto.-Gastos-1(Gest. Adm.y F.)'!AC73+'[1]8 Pto.-Gastos-1 (Gest P.D.Ins.)'!AC62+'[1]8 Pto.-Gastos-1(Prom. est.Ser.)'!AC75+'[1]8 Pto.-Gastos-1(Asist Soc. T)'!AC78+'[1]8 Pto.-Gastos-1(Acc. Form.N.Gob'!AC75+'[1]8 Pto.-Gastos-1(rellenos sanit)'!AC82+'[1]8 Pto.-Gastos-1(camb. cult.)'!AC69</f>
        <v>3500000</v>
      </c>
      <c r="D117" s="22">
        <v>3500000</v>
      </c>
      <c r="E117" s="23">
        <f t="shared" si="1"/>
        <v>0</v>
      </c>
      <c r="F117" s="14"/>
      <c r="I117" s="14"/>
    </row>
    <row r="118" spans="1:9" s="15" customFormat="1" ht="24.75" customHeight="1">
      <c r="A118" s="20" t="s">
        <v>226</v>
      </c>
      <c r="B118" s="21" t="s">
        <v>227</v>
      </c>
      <c r="C118" s="22">
        <f>+'[1]8 Pto.-Gastos-1(Direc. y Coord.'!AC74+'[1]8 Pto.-Gastos-1(Prom. est.Ser.)'!AC76+'[1]8 Pto.-Gastos-1(Asist Soc. T)'!AC79+'[1]8 Pto.-Gastos-1(Acc. Form.N.Gob'!AC76+'[1]8 Pto.-Gastos-1(rellenos sanit)'!AC83+'[1]8 Pto.-Gastos-1(camb. cult.)'!AC70</f>
        <v>500000</v>
      </c>
      <c r="D118" s="22">
        <v>500000</v>
      </c>
      <c r="E118" s="23">
        <f t="shared" si="1"/>
        <v>0</v>
      </c>
      <c r="F118" s="14"/>
      <c r="I118" s="14"/>
    </row>
    <row r="119" spans="1:9" s="15" customFormat="1" ht="24.75" customHeight="1" thickBot="1">
      <c r="A119" s="35" t="s">
        <v>228</v>
      </c>
      <c r="B119" s="53" t="s">
        <v>229</v>
      </c>
      <c r="C119" s="37">
        <f>+'[1]8 Pto.-Gastos-1(Direc. y Coord.'!AC75+'[1]8 Pto.-Gastos-1(Prom. est.Ser.)'!AC77+'[1]8 Pto.-Gastos-1(Asist Soc. T)'!AC80+'[1]8 Pto.-Gastos-1(Acc. Form.N.Gob'!AC77+'[1]8 Pto.-Gastos-1(rellenos sanit)'!AC85+'[1]8 Pto.-Gastos-1(camb. cult.)'!AC71+'[1]8 Pto.-Gastos-1(cap.gob.locale)'!AC68</f>
        <v>1745267</v>
      </c>
      <c r="D119" s="37">
        <v>129873101</v>
      </c>
      <c r="E119" s="38">
        <f t="shared" si="1"/>
        <v>-128127834</v>
      </c>
      <c r="F119" s="14">
        <v>-128373101</v>
      </c>
      <c r="I119" s="14"/>
    </row>
    <row r="120" spans="1:9" s="15" customFormat="1" ht="32.25" customHeight="1" thickBot="1">
      <c r="A120" s="30"/>
      <c r="B120" s="54"/>
      <c r="C120" s="40"/>
      <c r="D120" s="41"/>
      <c r="E120" s="42"/>
      <c r="F120" s="14"/>
      <c r="I120" s="14"/>
    </row>
    <row r="121" spans="1:9" s="15" customFormat="1" ht="32.25" customHeight="1" thickBot="1">
      <c r="A121" s="11">
        <v>2.4</v>
      </c>
      <c r="B121" s="43" t="s">
        <v>230</v>
      </c>
      <c r="C121" s="44">
        <f>SUM(C123:C138)</f>
        <v>397800000</v>
      </c>
      <c r="D121" s="44">
        <f>SUM(D123:D138)</f>
        <v>237982937</v>
      </c>
      <c r="E121" s="45">
        <f>SUM(E123:E138)</f>
        <v>159817063</v>
      </c>
      <c r="F121" s="14"/>
      <c r="I121" s="14"/>
    </row>
    <row r="122" spans="1:9" s="47" customFormat="1" ht="23.25" customHeight="1">
      <c r="A122" s="16" t="s">
        <v>231</v>
      </c>
      <c r="B122" s="17" t="s">
        <v>232</v>
      </c>
      <c r="C122" s="22"/>
      <c r="D122" s="22"/>
      <c r="E122" s="23"/>
      <c r="F122" s="46"/>
      <c r="I122" s="46"/>
    </row>
    <row r="123" spans="1:9" s="47" customFormat="1" ht="26.25" customHeight="1">
      <c r="A123" s="20" t="s">
        <v>233</v>
      </c>
      <c r="B123" s="21" t="s">
        <v>234</v>
      </c>
      <c r="C123" s="22">
        <v>0</v>
      </c>
      <c r="D123" s="22">
        <v>10000000</v>
      </c>
      <c r="E123" s="23">
        <f t="shared" si="1"/>
        <v>-10000000</v>
      </c>
      <c r="F123" s="46">
        <v>-2000000</v>
      </c>
      <c r="I123" s="46"/>
    </row>
    <row r="124" spans="1:9" s="47" customFormat="1" ht="26.25" customHeight="1">
      <c r="A124" s="20" t="s">
        <v>235</v>
      </c>
      <c r="B124" s="21" t="s">
        <v>236</v>
      </c>
      <c r="C124" s="22"/>
      <c r="D124" s="22"/>
      <c r="E124" s="23">
        <f t="shared" si="1"/>
        <v>0</v>
      </c>
      <c r="F124" s="46"/>
      <c r="I124" s="46"/>
    </row>
    <row r="125" spans="1:9" s="47" customFormat="1" ht="26.25" customHeight="1">
      <c r="A125" s="20" t="s">
        <v>237</v>
      </c>
      <c r="B125" s="21" t="s">
        <v>238</v>
      </c>
      <c r="C125" s="22">
        <f>+'[1]8 Pto.-Gastos-1(Transf. Act. F)'!AI21</f>
        <v>0</v>
      </c>
      <c r="D125" s="22"/>
      <c r="E125" s="23">
        <f t="shared" si="1"/>
        <v>0</v>
      </c>
      <c r="F125" s="46"/>
      <c r="I125" s="46"/>
    </row>
    <row r="126" spans="1:9" s="47" customFormat="1" ht="26.25" customHeight="1">
      <c r="A126" s="24" t="s">
        <v>239</v>
      </c>
      <c r="B126" s="25" t="s">
        <v>240</v>
      </c>
      <c r="C126" s="22"/>
      <c r="D126" s="22"/>
      <c r="E126" s="23">
        <f t="shared" si="1"/>
        <v>0</v>
      </c>
      <c r="F126" s="46"/>
      <c r="I126" s="46"/>
    </row>
    <row r="127" spans="1:9" s="47" customFormat="1" ht="26.25" customHeight="1">
      <c r="A127" s="20" t="s">
        <v>241</v>
      </c>
      <c r="B127" s="21" t="s">
        <v>242</v>
      </c>
      <c r="C127" s="22">
        <f>+'[1]8 Pto.-Gastos-1(Transf. Act. F)'!AI22</f>
        <v>1000000</v>
      </c>
      <c r="D127" s="22">
        <v>500000</v>
      </c>
      <c r="E127" s="23">
        <f t="shared" si="1"/>
        <v>500000</v>
      </c>
      <c r="F127" s="46"/>
      <c r="I127" s="46"/>
    </row>
    <row r="128" spans="1:9" s="47" customFormat="1" ht="26.25" customHeight="1">
      <c r="A128" s="20" t="s">
        <v>243</v>
      </c>
      <c r="B128" s="21" t="s">
        <v>244</v>
      </c>
      <c r="C128" s="22">
        <f>+'[1]8 Pto.-Gastos-1(Transf. Act. F)'!AI23</f>
        <v>3000000</v>
      </c>
      <c r="D128" s="22">
        <v>2000000</v>
      </c>
      <c r="E128" s="23">
        <f t="shared" si="1"/>
        <v>1000000</v>
      </c>
      <c r="F128" s="46"/>
      <c r="I128" s="46"/>
    </row>
    <row r="129" spans="1:9" s="47" customFormat="1" ht="26.25" customHeight="1">
      <c r="A129" s="20" t="s">
        <v>245</v>
      </c>
      <c r="B129" s="21" t="s">
        <v>246</v>
      </c>
      <c r="C129" s="22"/>
      <c r="D129" s="22"/>
      <c r="E129" s="23">
        <f t="shared" si="1"/>
        <v>0</v>
      </c>
      <c r="F129" s="46"/>
      <c r="I129" s="46"/>
    </row>
    <row r="130" spans="1:9" s="47" customFormat="1" ht="26.25" customHeight="1">
      <c r="A130" s="24" t="s">
        <v>247</v>
      </c>
      <c r="B130" s="25" t="s">
        <v>248</v>
      </c>
      <c r="C130" s="22"/>
      <c r="D130" s="22"/>
      <c r="E130" s="23">
        <f t="shared" si="1"/>
        <v>0</v>
      </c>
      <c r="F130" s="46"/>
      <c r="I130" s="46"/>
    </row>
    <row r="131" spans="1:9" s="47" customFormat="1" ht="26.25" customHeight="1">
      <c r="A131" s="20" t="s">
        <v>249</v>
      </c>
      <c r="B131" s="21" t="s">
        <v>250</v>
      </c>
      <c r="C131" s="22">
        <f>+'[1]8 Pto.-Gastos-1(Const. Esp.)'!AC20</f>
        <v>4800000</v>
      </c>
      <c r="D131" s="22">
        <v>2800000</v>
      </c>
      <c r="E131" s="23">
        <f t="shared" si="1"/>
        <v>2000000</v>
      </c>
      <c r="F131" s="46"/>
      <c r="I131" s="46"/>
    </row>
    <row r="132" spans="1:9" s="47" customFormat="1" ht="26.25" customHeight="1">
      <c r="A132" s="20" t="s">
        <v>251</v>
      </c>
      <c r="B132" s="21" t="s">
        <v>252</v>
      </c>
      <c r="C132" s="22">
        <f>+'[1]8 Pto.-Gastos-1(Const. Esp.)'!AC21</f>
        <v>8000000</v>
      </c>
      <c r="D132" s="22">
        <v>3000000</v>
      </c>
      <c r="E132" s="23">
        <f t="shared" si="1"/>
        <v>5000000</v>
      </c>
      <c r="F132" s="46"/>
      <c r="I132" s="46"/>
    </row>
    <row r="133" spans="1:9" s="47" customFormat="1" ht="26.25" customHeight="1">
      <c r="A133" s="24" t="s">
        <v>253</v>
      </c>
      <c r="B133" s="25" t="s">
        <v>254</v>
      </c>
      <c r="C133" s="22"/>
      <c r="D133" s="22"/>
      <c r="E133" s="23">
        <f t="shared" si="1"/>
        <v>0</v>
      </c>
      <c r="F133" s="46"/>
      <c r="I133" s="46"/>
    </row>
    <row r="134" spans="1:9" s="47" customFormat="1" ht="26.25" customHeight="1">
      <c r="A134" s="20" t="s">
        <v>255</v>
      </c>
      <c r="B134" s="21" t="s">
        <v>256</v>
      </c>
      <c r="C134" s="22">
        <f>+'[1]8 Pto.-Gastos-1(Const. Esp.)'!AC23</f>
        <v>220000000</v>
      </c>
      <c r="D134" s="22">
        <f>159750000</f>
        <v>159750000</v>
      </c>
      <c r="E134" s="23">
        <f t="shared" si="1"/>
        <v>60250000</v>
      </c>
      <c r="F134" s="46">
        <v>30250000</v>
      </c>
      <c r="I134" s="46"/>
    </row>
    <row r="135" spans="1:9" s="47" customFormat="1" ht="26.25" customHeight="1">
      <c r="A135" s="20" t="s">
        <v>257</v>
      </c>
      <c r="B135" s="21" t="s">
        <v>258</v>
      </c>
      <c r="C135" s="22">
        <f>+'[1]8 Pto.-Gastos-1(Transf. Act. F)'!AI25</f>
        <v>30000000</v>
      </c>
      <c r="D135" s="22">
        <v>0</v>
      </c>
      <c r="E135" s="23">
        <f t="shared" si="1"/>
        <v>30000000</v>
      </c>
      <c r="F135" s="46">
        <v>20000000</v>
      </c>
      <c r="I135" s="46"/>
    </row>
    <row r="136" spans="1:9" s="47" customFormat="1" ht="26.25" customHeight="1">
      <c r="A136" s="20" t="s">
        <v>259</v>
      </c>
      <c r="B136" s="61" t="s">
        <v>260</v>
      </c>
      <c r="C136" s="22">
        <f>+'[1]8 Pto.-Gastos-1(Transf. Act. F)'!AI26</f>
        <v>8000000</v>
      </c>
      <c r="D136" s="22">
        <v>25000000</v>
      </c>
      <c r="E136" s="23">
        <f t="shared" si="1"/>
        <v>-17000000</v>
      </c>
      <c r="F136" s="46">
        <v>5000000</v>
      </c>
      <c r="I136" s="46"/>
    </row>
    <row r="137" spans="1:9" s="47" customFormat="1" ht="26.25" customHeight="1">
      <c r="A137" s="20" t="s">
        <v>261</v>
      </c>
      <c r="B137" s="21" t="s">
        <v>262</v>
      </c>
      <c r="C137" s="22">
        <f>+'[1]8 Pto.-Gastos-1(Transf. Act. F)'!AI27</f>
        <v>35000000</v>
      </c>
      <c r="D137" s="22">
        <v>26495379</v>
      </c>
      <c r="E137" s="23">
        <f t="shared" si="1"/>
        <v>8504621</v>
      </c>
      <c r="F137" s="46">
        <v>15000000</v>
      </c>
      <c r="I137" s="46"/>
    </row>
    <row r="138" spans="1:9" s="47" customFormat="1" ht="26.25" customHeight="1" thickBot="1">
      <c r="A138" s="35" t="s">
        <v>263</v>
      </c>
      <c r="B138" s="53" t="s">
        <v>264</v>
      </c>
      <c r="C138" s="22">
        <f>+'[1]8 Pto.-Gastos-1(Transf. Act. F)'!AI28</f>
        <v>88000000</v>
      </c>
      <c r="D138" s="37">
        <f>8437558</f>
        <v>8437558</v>
      </c>
      <c r="E138" s="38">
        <f t="shared" si="1"/>
        <v>79562442</v>
      </c>
      <c r="F138" s="46"/>
      <c r="I138" s="46"/>
    </row>
    <row r="139" spans="1:9" s="47" customFormat="1" ht="23.25" customHeight="1" thickBot="1">
      <c r="A139" s="62"/>
      <c r="B139" s="54"/>
      <c r="C139" s="40"/>
      <c r="D139" s="41"/>
      <c r="E139" s="42"/>
      <c r="F139" s="46"/>
      <c r="I139" s="46"/>
    </row>
    <row r="140" spans="1:9" s="47" customFormat="1" ht="23.25" customHeight="1" thickBot="1">
      <c r="A140" s="11">
        <v>26</v>
      </c>
      <c r="B140" s="12" t="s">
        <v>265</v>
      </c>
      <c r="C140" s="63">
        <f>SUM(C142:C153)</f>
        <v>99000000</v>
      </c>
      <c r="D140" s="63">
        <f>SUM(D142:D153)</f>
        <v>6500000</v>
      </c>
      <c r="E140" s="64">
        <f>SUM(E142:E153)</f>
        <v>92500000</v>
      </c>
      <c r="F140" s="46"/>
      <c r="I140" s="46"/>
    </row>
    <row r="141" spans="1:9" s="47" customFormat="1" ht="23.25" customHeight="1">
      <c r="A141" s="65" t="s">
        <v>266</v>
      </c>
      <c r="B141" s="66" t="s">
        <v>267</v>
      </c>
      <c r="C141" s="67"/>
      <c r="D141" s="22"/>
      <c r="E141" s="23">
        <f t="shared" si="1"/>
        <v>0</v>
      </c>
      <c r="F141" s="46"/>
      <c r="I141" s="46"/>
    </row>
    <row r="142" spans="1:9" s="47" customFormat="1" ht="24" customHeight="1">
      <c r="A142" s="68" t="s">
        <v>268</v>
      </c>
      <c r="B142" s="21" t="s">
        <v>269</v>
      </c>
      <c r="C142" s="22">
        <f>+'[1]8 Pto.-Gastos-1(Direc. y Coord.'!AC79</f>
        <v>1500000</v>
      </c>
      <c r="D142" s="22">
        <v>1500000</v>
      </c>
      <c r="E142" s="23">
        <f t="shared" si="1"/>
        <v>0</v>
      </c>
      <c r="F142" s="46"/>
      <c r="I142" s="46"/>
    </row>
    <row r="143" spans="1:9" s="47" customFormat="1" ht="24" customHeight="1">
      <c r="A143" s="68" t="s">
        <v>270</v>
      </c>
      <c r="B143" s="21" t="s">
        <v>271</v>
      </c>
      <c r="C143" s="22">
        <f>+'[1]8 Pto.-Gastos-1(Direc. y Coord.'!AC80</f>
        <v>3000000</v>
      </c>
      <c r="D143" s="22">
        <v>1000000</v>
      </c>
      <c r="E143" s="23">
        <f t="shared" si="1"/>
        <v>2000000</v>
      </c>
      <c r="F143" s="46"/>
      <c r="I143" s="46"/>
    </row>
    <row r="144" spans="1:9" s="47" customFormat="1" ht="24" customHeight="1">
      <c r="A144" s="68" t="s">
        <v>272</v>
      </c>
      <c r="B144" s="21" t="s">
        <v>273</v>
      </c>
      <c r="C144" s="22">
        <f>+'[1]8 Pto.-Gastos-1(Direc. y Coord.'!AC81</f>
        <v>1500000</v>
      </c>
      <c r="D144" s="22">
        <v>500000</v>
      </c>
      <c r="E144" s="23">
        <f t="shared" si="1"/>
        <v>1000000</v>
      </c>
      <c r="F144" s="46"/>
      <c r="I144" s="46"/>
    </row>
    <row r="145" spans="1:9" s="47" customFormat="1" ht="24" customHeight="1">
      <c r="A145" s="69" t="s">
        <v>274</v>
      </c>
      <c r="B145" s="25" t="s">
        <v>275</v>
      </c>
      <c r="C145" s="22"/>
      <c r="D145" s="22"/>
      <c r="E145" s="23">
        <f t="shared" ref="E145:E166" si="2">+C145-D145</f>
        <v>0</v>
      </c>
      <c r="F145" s="46"/>
      <c r="I145" s="46"/>
    </row>
    <row r="146" spans="1:9" s="47" customFormat="1" ht="24" customHeight="1">
      <c r="A146" s="68" t="s">
        <v>276</v>
      </c>
      <c r="B146" s="21" t="s">
        <v>277</v>
      </c>
      <c r="C146" s="22">
        <f>+'[1]8 Pto.-Gastos-1(Direc. y Coord.'!AC82</f>
        <v>30000000</v>
      </c>
      <c r="D146" s="22">
        <v>0</v>
      </c>
      <c r="E146" s="23">
        <f t="shared" si="2"/>
        <v>30000000</v>
      </c>
      <c r="F146" s="46">
        <v>30000000</v>
      </c>
      <c r="I146" s="46"/>
    </row>
    <row r="147" spans="1:9" s="47" customFormat="1" ht="37.5" customHeight="1">
      <c r="A147" s="68" t="s">
        <v>278</v>
      </c>
      <c r="B147" s="21" t="s">
        <v>279</v>
      </c>
      <c r="C147" s="22"/>
      <c r="D147" s="22">
        <v>0</v>
      </c>
      <c r="E147" s="23">
        <f>+C147-D147</f>
        <v>0</v>
      </c>
      <c r="F147" s="46">
        <v>6000000</v>
      </c>
      <c r="I147" s="46"/>
    </row>
    <row r="148" spans="1:9" s="47" customFormat="1" ht="24" customHeight="1">
      <c r="A148" s="68" t="s">
        <v>280</v>
      </c>
      <c r="B148" s="32" t="s">
        <v>281</v>
      </c>
      <c r="C148" s="22">
        <f>+'[1]8 Pto.-Gastos-1(Direc. y Coord.'!AC83</f>
        <v>3500000</v>
      </c>
      <c r="D148" s="22"/>
      <c r="E148" s="23">
        <f>+C148-D148</f>
        <v>3500000</v>
      </c>
      <c r="F148" s="46">
        <v>3500000</v>
      </c>
      <c r="I148" s="46"/>
    </row>
    <row r="149" spans="1:9" s="47" customFormat="1" ht="24" customHeight="1">
      <c r="A149" s="68" t="s">
        <v>282</v>
      </c>
      <c r="B149" s="21" t="s">
        <v>283</v>
      </c>
      <c r="C149" s="22">
        <f>+'[1]8 Pto.-Gastos-1(Direc. y Coord.'!AC84</f>
        <v>6000000</v>
      </c>
      <c r="D149" s="22">
        <v>0</v>
      </c>
      <c r="E149" s="23">
        <f>+C149-D149</f>
        <v>6000000</v>
      </c>
      <c r="F149" s="46">
        <v>8000000</v>
      </c>
      <c r="I149" s="46"/>
    </row>
    <row r="150" spans="1:9" s="47" customFormat="1" ht="24" customHeight="1">
      <c r="A150" s="68" t="s">
        <v>284</v>
      </c>
      <c r="B150" s="21" t="s">
        <v>285</v>
      </c>
      <c r="C150" s="22">
        <f>+'[1]8 Pto.-Gastos-1(Direc. y Coord.'!AC85+'[1]8 Pto.-Gastos-1(rellenos sanit)'!AC113</f>
        <v>3500000</v>
      </c>
      <c r="D150" s="22">
        <f>3500000</f>
        <v>3500000</v>
      </c>
      <c r="E150" s="23">
        <f>+C150-D150</f>
        <v>0</v>
      </c>
      <c r="F150" s="46"/>
      <c r="I150" s="46"/>
    </row>
    <row r="151" spans="1:9" s="47" customFormat="1" ht="26.25" customHeight="1">
      <c r="A151" s="68" t="s">
        <v>286</v>
      </c>
      <c r="B151" s="21" t="s">
        <v>287</v>
      </c>
      <c r="C151" s="22">
        <f>+'[1]8 Pto.-Gastos-1(Direc. y Coord.'!AC86</f>
        <v>46000000</v>
      </c>
      <c r="D151" s="22">
        <v>0</v>
      </c>
      <c r="E151" s="23">
        <f>+C151-D151</f>
        <v>46000000</v>
      </c>
      <c r="F151" s="46"/>
      <c r="I151" s="46"/>
    </row>
    <row r="152" spans="1:9" s="47" customFormat="1" ht="21.75" customHeight="1">
      <c r="A152" s="68" t="s">
        <v>288</v>
      </c>
      <c r="B152" s="21" t="s">
        <v>289</v>
      </c>
      <c r="C152" s="22">
        <f>+'[1]8 Pto.-Gastos-1(Direc. y Coord.'!AC87+'[1]8 Pto.-Gastos-1(rellenos sanit)'!AC116</f>
        <v>4000000</v>
      </c>
      <c r="D152" s="22">
        <v>0</v>
      </c>
      <c r="E152" s="23">
        <f t="shared" si="2"/>
        <v>4000000</v>
      </c>
      <c r="F152" s="46">
        <v>4000000</v>
      </c>
      <c r="I152" s="46"/>
    </row>
    <row r="153" spans="1:9" s="47" customFormat="1" ht="24" hidden="1" customHeight="1">
      <c r="A153" s="68" t="s">
        <v>290</v>
      </c>
      <c r="B153" s="21" t="s">
        <v>291</v>
      </c>
      <c r="C153" s="22">
        <f>+'[1]8 Pto.-Gastos-1(rellenos sanit)'!AC114</f>
        <v>0</v>
      </c>
      <c r="D153" s="22">
        <v>0</v>
      </c>
      <c r="E153" s="23">
        <f t="shared" si="2"/>
        <v>0</v>
      </c>
      <c r="F153" s="46"/>
      <c r="I153" s="46"/>
    </row>
    <row r="154" spans="1:9" s="47" customFormat="1" ht="20.25" customHeight="1" thickBot="1">
      <c r="A154" s="70"/>
      <c r="B154" s="53"/>
      <c r="C154" s="37"/>
      <c r="D154" s="37"/>
      <c r="E154" s="38">
        <f t="shared" si="2"/>
        <v>0</v>
      </c>
      <c r="F154" s="46"/>
      <c r="I154" s="46"/>
    </row>
    <row r="155" spans="1:9" s="47" customFormat="1" ht="23.25" hidden="1" customHeight="1">
      <c r="A155" s="62"/>
      <c r="B155" s="71"/>
      <c r="C155" s="72"/>
      <c r="D155" s="73"/>
      <c r="E155" s="74">
        <f t="shared" si="2"/>
        <v>0</v>
      </c>
      <c r="F155" s="46"/>
      <c r="I155" s="46"/>
    </row>
    <row r="156" spans="1:9" s="47" customFormat="1" ht="23.25" hidden="1" customHeight="1">
      <c r="A156" s="11">
        <v>28</v>
      </c>
      <c r="B156" s="12" t="s">
        <v>292</v>
      </c>
      <c r="C156" s="63">
        <f>SUM(C157:C159)</f>
        <v>0</v>
      </c>
      <c r="D156" s="63">
        <f>SUM(D157:D159)</f>
        <v>15000000</v>
      </c>
      <c r="E156" s="64">
        <f>SUM(E157:E159)</f>
        <v>-15000000</v>
      </c>
      <c r="F156" s="46"/>
      <c r="I156" s="46"/>
    </row>
    <row r="157" spans="1:9" s="47" customFormat="1" ht="23.25" hidden="1" customHeight="1">
      <c r="A157" s="75"/>
      <c r="B157" s="76" t="s">
        <v>293</v>
      </c>
      <c r="C157" s="22"/>
      <c r="D157" s="22"/>
      <c r="E157" s="23">
        <f t="shared" si="2"/>
        <v>0</v>
      </c>
      <c r="F157" s="46"/>
      <c r="I157" s="46"/>
    </row>
    <row r="158" spans="1:9" s="77" customFormat="1" ht="23.25" hidden="1" customHeight="1">
      <c r="A158" s="69" t="s">
        <v>294</v>
      </c>
      <c r="B158" s="77" t="s">
        <v>295</v>
      </c>
      <c r="C158" s="27"/>
      <c r="D158" s="27"/>
      <c r="E158" s="23">
        <f t="shared" si="2"/>
        <v>0</v>
      </c>
      <c r="F158" s="78"/>
      <c r="I158" s="46"/>
    </row>
    <row r="159" spans="1:9" s="47" customFormat="1" ht="23.25" hidden="1" customHeight="1">
      <c r="A159" s="68" t="s">
        <v>296</v>
      </c>
      <c r="B159" s="47" t="s">
        <v>297</v>
      </c>
      <c r="C159" s="22">
        <f>+'[1]8 Pto.-Gastos-1 (Deuda pub.)'!AL24</f>
        <v>0</v>
      </c>
      <c r="D159" s="22">
        <v>15000000</v>
      </c>
      <c r="E159" s="23">
        <f t="shared" si="2"/>
        <v>-15000000</v>
      </c>
      <c r="F159" s="46"/>
      <c r="I159" s="46"/>
    </row>
    <row r="160" spans="1:9" s="47" customFormat="1" ht="23.25" hidden="1" customHeight="1">
      <c r="A160" s="70"/>
      <c r="C160" s="22"/>
      <c r="D160" s="22"/>
      <c r="E160" s="23">
        <f t="shared" si="2"/>
        <v>0</v>
      </c>
      <c r="F160" s="46"/>
      <c r="I160" s="46"/>
    </row>
    <row r="161" spans="1:9" s="47" customFormat="1" ht="23.25" hidden="1" customHeight="1">
      <c r="A161" s="79" t="s">
        <v>298</v>
      </c>
      <c r="B161" s="80" t="s">
        <v>299</v>
      </c>
      <c r="C161" s="63">
        <f>SUM(C162:C164)</f>
        <v>0</v>
      </c>
      <c r="D161" s="63">
        <f>SUM(D162:D164)</f>
        <v>1500000</v>
      </c>
      <c r="E161" s="64">
        <f>SUM(E162:E164)</f>
        <v>-1500000</v>
      </c>
      <c r="F161" s="46"/>
      <c r="I161" s="46"/>
    </row>
    <row r="162" spans="1:9" s="47" customFormat="1" ht="23.25" hidden="1" customHeight="1">
      <c r="A162" s="65" t="s">
        <v>300</v>
      </c>
      <c r="B162" s="81" t="s">
        <v>301</v>
      </c>
      <c r="C162" s="22">
        <f>+'[1]8 Pto.-Gastos-1 (Deuda pub.)'!AL20</f>
        <v>0</v>
      </c>
      <c r="D162" s="22">
        <v>1500000</v>
      </c>
      <c r="E162" s="23">
        <f t="shared" si="2"/>
        <v>-1500000</v>
      </c>
      <c r="F162" s="46"/>
      <c r="I162" s="46"/>
    </row>
    <row r="163" spans="1:9" s="47" customFormat="1" ht="23.25" hidden="1" customHeight="1">
      <c r="A163" s="68" t="s">
        <v>302</v>
      </c>
      <c r="B163" s="47" t="s">
        <v>303</v>
      </c>
      <c r="C163" s="61"/>
      <c r="D163" s="22"/>
      <c r="E163" s="23">
        <f t="shared" si="2"/>
        <v>0</v>
      </c>
      <c r="F163" s="46"/>
      <c r="I163" s="46"/>
    </row>
    <row r="164" spans="1:9" s="47" customFormat="1" ht="23.25" hidden="1" customHeight="1">
      <c r="A164" s="70"/>
      <c r="B164" s="47" t="s">
        <v>304</v>
      </c>
      <c r="C164" s="22">
        <f>+'[1]8 Pto.-Gastos-1 (Deuda pub.)'!AL21</f>
        <v>0</v>
      </c>
      <c r="D164" s="22"/>
      <c r="E164" s="23">
        <f t="shared" si="2"/>
        <v>0</v>
      </c>
      <c r="F164" s="46"/>
      <c r="I164" s="46"/>
    </row>
    <row r="165" spans="1:9" s="47" customFormat="1" ht="23.25" customHeight="1" thickBot="1">
      <c r="A165" s="79" t="s">
        <v>305</v>
      </c>
      <c r="B165" s="80" t="s">
        <v>306</v>
      </c>
      <c r="C165" s="63">
        <f>SUM(C166:C166)</f>
        <v>35000000</v>
      </c>
      <c r="D165" s="63">
        <f>SUM(D166:D166)</f>
        <v>10000000</v>
      </c>
      <c r="E165" s="64">
        <f>SUM(E166:E166)</f>
        <v>25000000</v>
      </c>
      <c r="F165" s="46"/>
      <c r="I165" s="46"/>
    </row>
    <row r="166" spans="1:9" s="47" customFormat="1" ht="29.25" customHeight="1">
      <c r="A166" s="75" t="s">
        <v>307</v>
      </c>
      <c r="B166" s="47" t="s">
        <v>308</v>
      </c>
      <c r="C166" s="22">
        <f>+'[1]8 Pto.-Gastos-1 (Deuda pub.)'!AL28</f>
        <v>35000000</v>
      </c>
      <c r="D166" s="22">
        <v>10000000</v>
      </c>
      <c r="E166" s="23">
        <f t="shared" si="2"/>
        <v>25000000</v>
      </c>
      <c r="F166" s="46"/>
      <c r="I166" s="46"/>
    </row>
    <row r="167" spans="1:9" s="88" customFormat="1" ht="32.25" customHeight="1" thickBot="1">
      <c r="A167" s="82"/>
      <c r="B167" s="83" t="s">
        <v>309</v>
      </c>
      <c r="C167" s="84">
        <f>+C6+C36+C85+C121+C140+C156+C161+C165</f>
        <v>1083517385</v>
      </c>
      <c r="D167" s="85">
        <f>+D6+D36+D85+D121+D140+D156+D161+D165</f>
        <v>992683854</v>
      </c>
      <c r="E167" s="86">
        <f>+E6+E36+E85+E121+E140+E156+E161+E165</f>
        <v>83533531</v>
      </c>
      <c r="F167" s="87"/>
      <c r="I167" s="87"/>
    </row>
    <row r="168" spans="1:9" s="104" customFormat="1" ht="32.25" customHeight="1">
      <c r="A168" s="105"/>
      <c r="B168" s="106"/>
      <c r="C168" s="107"/>
      <c r="D168" s="102"/>
      <c r="E168" s="102"/>
      <c r="F168" s="103"/>
      <c r="I168" s="103"/>
    </row>
    <row r="169" spans="1:9" s="104" customFormat="1" ht="32.25" customHeight="1">
      <c r="A169" s="105"/>
      <c r="B169" s="106"/>
      <c r="C169" s="107"/>
      <c r="D169" s="102"/>
      <c r="E169" s="102"/>
      <c r="F169" s="103"/>
      <c r="I169" s="103"/>
    </row>
    <row r="170" spans="1:9" s="29" customFormat="1" ht="32.25" customHeight="1">
      <c r="A170" s="26"/>
      <c r="B170" s="77"/>
      <c r="C170" s="89"/>
      <c r="D170" s="28"/>
      <c r="F170" s="28"/>
      <c r="I170" s="28"/>
    </row>
    <row r="171" spans="1:9" s="15" customFormat="1" ht="32.25" customHeight="1">
      <c r="A171" s="108" t="s">
        <v>315</v>
      </c>
      <c r="B171" s="96"/>
      <c r="C171" s="108" t="s">
        <v>313</v>
      </c>
      <c r="D171" s="90">
        <f>+C167-D167</f>
        <v>90833531</v>
      </c>
      <c r="F171" s="14"/>
      <c r="I171" s="14"/>
    </row>
    <row r="172" spans="1:9" s="15" customFormat="1" ht="32.25" customHeight="1">
      <c r="A172" s="99" t="s">
        <v>314</v>
      </c>
      <c r="B172" s="98"/>
      <c r="C172" s="100" t="s">
        <v>312</v>
      </c>
      <c r="D172" s="14">
        <f>+D171-1000000</f>
        <v>89833531</v>
      </c>
      <c r="F172" s="14"/>
      <c r="I172" s="14"/>
    </row>
    <row r="173" spans="1:9" s="15" customFormat="1" ht="32.25" customHeight="1">
      <c r="A173" s="30"/>
      <c r="C173" s="91"/>
      <c r="D173" s="14"/>
      <c r="F173" s="14"/>
      <c r="I173" s="14"/>
    </row>
    <row r="174" spans="1:9" s="15" customFormat="1" ht="32.25" customHeight="1">
      <c r="A174" s="30"/>
      <c r="B174" s="109" t="s">
        <v>310</v>
      </c>
      <c r="C174" s="96"/>
      <c r="D174" s="96"/>
      <c r="F174" s="14"/>
      <c r="I174" s="14"/>
    </row>
    <row r="175" spans="1:9" s="15" customFormat="1" ht="32.25" customHeight="1">
      <c r="A175" s="30"/>
      <c r="B175" s="101" t="s">
        <v>311</v>
      </c>
      <c r="C175" s="97"/>
      <c r="D175" s="97"/>
      <c r="F175" s="14"/>
      <c r="I175" s="14"/>
    </row>
    <row r="176" spans="1:9" s="15" customFormat="1" ht="32.25" customHeight="1">
      <c r="A176" s="30"/>
      <c r="C176" s="91"/>
      <c r="D176" s="14"/>
      <c r="F176" s="14"/>
      <c r="I176" s="14"/>
    </row>
    <row r="177" spans="1:9" s="15" customFormat="1" ht="32.25" customHeight="1">
      <c r="A177" s="30"/>
      <c r="C177" s="91"/>
      <c r="D177" s="14"/>
      <c r="F177" s="14"/>
      <c r="I177" s="14"/>
    </row>
    <row r="178" spans="1:9" s="15" customFormat="1" ht="32.25" customHeight="1">
      <c r="A178" s="30"/>
      <c r="C178" s="91"/>
      <c r="D178" s="14"/>
      <c r="F178" s="14"/>
      <c r="I178" s="14"/>
    </row>
    <row r="179" spans="1:9" s="15" customFormat="1" ht="32.25" customHeight="1">
      <c r="A179" s="30"/>
      <c r="C179" s="91"/>
      <c r="D179" s="14"/>
      <c r="F179" s="14"/>
      <c r="I179" s="14"/>
    </row>
    <row r="180" spans="1:9" s="15" customFormat="1" ht="32.25" customHeight="1">
      <c r="A180" s="30"/>
      <c r="C180" s="91"/>
      <c r="D180" s="14"/>
      <c r="F180" s="14"/>
      <c r="I180" s="14"/>
    </row>
    <row r="181" spans="1:9" s="15" customFormat="1" ht="32.25" customHeight="1">
      <c r="A181" s="30"/>
      <c r="C181" s="91"/>
      <c r="D181" s="14"/>
      <c r="F181" s="14"/>
      <c r="I181" s="14"/>
    </row>
    <row r="182" spans="1:9" s="15" customFormat="1" ht="32.25" customHeight="1">
      <c r="A182" s="30"/>
      <c r="C182" s="91"/>
      <c r="D182" s="14"/>
      <c r="F182" s="14"/>
      <c r="I182" s="14"/>
    </row>
    <row r="183" spans="1:9" s="15" customFormat="1" ht="32.25" customHeight="1">
      <c r="A183" s="30"/>
      <c r="C183" s="91"/>
      <c r="D183" s="14"/>
      <c r="F183" s="14"/>
      <c r="I183" s="14"/>
    </row>
    <row r="184" spans="1:9" s="15" customFormat="1" ht="32.25" customHeight="1">
      <c r="A184" s="30"/>
      <c r="C184" s="91"/>
      <c r="D184" s="14"/>
      <c r="F184" s="14"/>
      <c r="I184" s="14"/>
    </row>
    <row r="185" spans="1:9" s="15" customFormat="1" ht="32.25" customHeight="1">
      <c r="A185" s="30"/>
      <c r="C185" s="91"/>
      <c r="D185" s="14"/>
      <c r="F185" s="14"/>
      <c r="I185" s="14"/>
    </row>
    <row r="186" spans="1:9" s="15" customFormat="1" ht="32.25" customHeight="1">
      <c r="A186" s="30"/>
      <c r="C186" s="91"/>
      <c r="D186" s="14"/>
      <c r="F186" s="14"/>
      <c r="I186" s="14"/>
    </row>
    <row r="187" spans="1:9" s="15" customFormat="1" ht="32.25" customHeight="1">
      <c r="A187" s="30"/>
      <c r="C187" s="91"/>
      <c r="D187" s="14"/>
      <c r="F187" s="14"/>
      <c r="I187" s="14"/>
    </row>
    <row r="188" spans="1:9" s="15" customFormat="1" ht="32.25" customHeight="1">
      <c r="A188" s="30"/>
      <c r="C188" s="91"/>
      <c r="D188" s="14"/>
      <c r="F188" s="14"/>
      <c r="I188" s="14"/>
    </row>
    <row r="189" spans="1:9" s="15" customFormat="1" ht="32.25" customHeight="1">
      <c r="A189" s="30"/>
      <c r="C189" s="91"/>
      <c r="D189" s="14"/>
      <c r="F189" s="14"/>
      <c r="I189" s="14"/>
    </row>
    <row r="190" spans="1:9" s="15" customFormat="1" ht="32.25" customHeight="1">
      <c r="A190" s="30"/>
      <c r="C190" s="91"/>
      <c r="D190" s="14"/>
      <c r="F190" s="14"/>
      <c r="I190" s="14"/>
    </row>
    <row r="191" spans="1:9" s="15" customFormat="1" ht="32.25" customHeight="1">
      <c r="A191" s="30"/>
      <c r="C191" s="91"/>
      <c r="D191" s="14"/>
      <c r="F191" s="14"/>
      <c r="I191" s="14"/>
    </row>
    <row r="192" spans="1:9" s="15" customFormat="1" ht="32.25" customHeight="1">
      <c r="A192" s="30"/>
      <c r="C192" s="91"/>
      <c r="D192" s="14"/>
      <c r="F192" s="14"/>
      <c r="I192" s="14"/>
    </row>
    <row r="193" spans="1:9" s="15" customFormat="1" ht="32.25" customHeight="1">
      <c r="A193" s="30"/>
      <c r="C193" s="91"/>
      <c r="D193" s="14"/>
      <c r="F193" s="14"/>
      <c r="I193" s="14"/>
    </row>
    <row r="194" spans="1:9" s="15" customFormat="1" ht="32.25" customHeight="1">
      <c r="A194" s="30"/>
      <c r="C194" s="91"/>
      <c r="D194" s="14"/>
      <c r="F194" s="14"/>
      <c r="I194" s="14"/>
    </row>
    <row r="195" spans="1:9" s="15" customFormat="1" ht="32.25" customHeight="1">
      <c r="A195" s="30"/>
      <c r="C195" s="91"/>
      <c r="D195" s="14"/>
      <c r="F195" s="14"/>
      <c r="I195" s="14"/>
    </row>
    <row r="196" spans="1:9" s="15" customFormat="1" ht="32.25" customHeight="1">
      <c r="A196" s="30"/>
      <c r="C196" s="91"/>
      <c r="D196" s="14"/>
      <c r="F196" s="14"/>
      <c r="I196" s="14"/>
    </row>
    <row r="197" spans="1:9" s="15" customFormat="1" ht="32.25" customHeight="1">
      <c r="A197" s="30"/>
      <c r="C197" s="91"/>
      <c r="D197" s="14"/>
      <c r="F197" s="14"/>
      <c r="I197" s="14"/>
    </row>
    <row r="198" spans="1:9" s="15" customFormat="1" ht="32.25" customHeight="1">
      <c r="A198" s="30"/>
      <c r="C198" s="91"/>
      <c r="D198" s="14"/>
      <c r="F198" s="14"/>
      <c r="I198" s="14"/>
    </row>
    <row r="199" spans="1:9" s="15" customFormat="1" ht="32.25" customHeight="1">
      <c r="A199" s="30"/>
      <c r="C199" s="91"/>
      <c r="D199" s="14"/>
      <c r="F199" s="14"/>
      <c r="I199" s="14"/>
    </row>
    <row r="200" spans="1:9" s="15" customFormat="1">
      <c r="A200" s="30"/>
      <c r="C200" s="91"/>
      <c r="D200" s="14"/>
      <c r="F200" s="14"/>
      <c r="I200" s="14"/>
    </row>
    <row r="201" spans="1:9" s="15" customFormat="1">
      <c r="A201" s="30"/>
      <c r="C201" s="91"/>
      <c r="D201" s="14"/>
      <c r="F201" s="14"/>
      <c r="I201" s="14"/>
    </row>
  </sheetData>
  <mergeCells count="7">
    <mergeCell ref="F4:F5"/>
    <mergeCell ref="A1:C1"/>
    <mergeCell ref="A2:C2"/>
    <mergeCell ref="B4:B5"/>
    <mergeCell ref="D4:D5"/>
    <mergeCell ref="E4:E5"/>
    <mergeCell ref="A3:C3"/>
  </mergeCells>
  <printOptions horizontalCentered="1"/>
  <pageMargins left="0.19685039370078741" right="0.19685039370078741" top="0.98425196850393704" bottom="0.19685039370078741" header="0.19685039370078741" footer="0.19685039370078741"/>
  <pageSetup scale="51" orientation="portrait" r:id="rId1"/>
  <rowBreaks count="3" manualBreakCount="3">
    <brk id="35" max="4" man="1"/>
    <brk id="84" max="4" man="1"/>
    <brk id="12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RESUMEN PRESUP.</vt:lpstr>
      <vt:lpstr>'RESUMEN PRESUP.'!Área_de_impresión</vt:lpstr>
      <vt:lpstr>'RESUMEN PRESUP.'!Títulos_a_imprimir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Carlos Márquez</cp:lastModifiedBy>
  <cp:lastPrinted>2022-02-10T11:54:14Z</cp:lastPrinted>
  <dcterms:created xsi:type="dcterms:W3CDTF">2022-02-09T12:58:32Z</dcterms:created>
  <dcterms:modified xsi:type="dcterms:W3CDTF">2022-10-19T01:11:41Z</dcterms:modified>
</cp:coreProperties>
</file>