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/>
  <mc:AlternateContent xmlns:mc="http://schemas.openxmlformats.org/markup-compatibility/2006">
    <mc:Choice Requires="x15">
      <x15ac:absPath xmlns:x15ac="http://schemas.microsoft.com/office/spreadsheetml/2010/11/ac" url="C:\Users\cmarquez\Documents\Presupuesto\Mayo 2022\"/>
    </mc:Choice>
  </mc:AlternateContent>
  <xr:revisionPtr revIDLastSave="0" documentId="13_ncr:1_{77F1D687-66A6-450A-BCA0-F2EC2AE5D9CA}" xr6:coauthVersionLast="36" xr6:coauthVersionMax="36" xr10:uidLastSave="{00000000-0000-0000-0000-000000000000}"/>
  <bookViews>
    <workbookView xWindow="0" yWindow="0" windowWidth="19008" windowHeight="9060" xr2:uid="{00000000-000D-0000-FFFF-FFFF00000000}"/>
  </bookViews>
  <sheets>
    <sheet name="PRESUP. EJEC. 2022" sheetId="1" r:id="rId1"/>
    <sheet name="EJEC. 2022" sheetId="2" r:id="rId2"/>
  </sheets>
  <externalReferences>
    <externalReference r:id="rId3"/>
  </externalReferences>
  <definedNames>
    <definedName name="_xlnm.Print_Area" localSheetId="1">'EJEC. 2022'!$A$1:$S$187</definedName>
    <definedName name="_xlnm.Print_Area" localSheetId="0">'PRESUP. EJEC. 2022'!$A$1:$G$197</definedName>
    <definedName name="_xlnm.Print_Titles" localSheetId="1">'EJEC. 2022'!$1:$7</definedName>
    <definedName name="_xlnm.Print_Titles" localSheetId="0">'PRESUP. EJEC. 2022'!$1:$6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70" i="2" l="1"/>
  <c r="R169" i="2"/>
  <c r="R172" i="2" s="1"/>
  <c r="Q169" i="2"/>
  <c r="P169" i="2"/>
  <c r="O169" i="2"/>
  <c r="O172" i="2" s="1"/>
  <c r="N169" i="2"/>
  <c r="N172" i="2" s="1"/>
  <c r="M169" i="2"/>
  <c r="L169" i="2"/>
  <c r="K169" i="2"/>
  <c r="K172" i="2" s="1"/>
  <c r="J169" i="2"/>
  <c r="J172" i="2" s="1"/>
  <c r="I169" i="2"/>
  <c r="H169" i="2"/>
  <c r="G169" i="2"/>
  <c r="G172" i="2" s="1"/>
  <c r="S167" i="2"/>
  <c r="R166" i="2"/>
  <c r="Q166" i="2"/>
  <c r="Q172" i="2" s="1"/>
  <c r="P166" i="2"/>
  <c r="P172" i="2" s="1"/>
  <c r="O166" i="2"/>
  <c r="N166" i="2"/>
  <c r="M166" i="2"/>
  <c r="M172" i="2" s="1"/>
  <c r="L166" i="2"/>
  <c r="L172" i="2" s="1"/>
  <c r="K166" i="2"/>
  <c r="J166" i="2"/>
  <c r="I166" i="2"/>
  <c r="H166" i="2"/>
  <c r="H172" i="2" s="1"/>
  <c r="G166" i="2"/>
  <c r="S166" i="2" s="1"/>
  <c r="S165" i="2"/>
  <c r="S164" i="2"/>
  <c r="R163" i="2"/>
  <c r="Q163" i="2"/>
  <c r="P163" i="2"/>
  <c r="O163" i="2"/>
  <c r="N163" i="2"/>
  <c r="M163" i="2"/>
  <c r="L163" i="2"/>
  <c r="K163" i="2"/>
  <c r="J163" i="2"/>
  <c r="I163" i="2"/>
  <c r="H163" i="2"/>
  <c r="G163" i="2"/>
  <c r="S163" i="2" s="1"/>
  <c r="S161" i="2"/>
  <c r="S160" i="2"/>
  <c r="R159" i="2"/>
  <c r="Q159" i="2"/>
  <c r="P159" i="2"/>
  <c r="O159" i="2"/>
  <c r="N159" i="2"/>
  <c r="M159" i="2"/>
  <c r="L159" i="2"/>
  <c r="K159" i="2"/>
  <c r="J159" i="2"/>
  <c r="I159" i="2"/>
  <c r="H159" i="2"/>
  <c r="G159" i="2"/>
  <c r="S159" i="2" s="1"/>
  <c r="S157" i="2"/>
  <c r="S156" i="2"/>
  <c r="S155" i="2"/>
  <c r="R154" i="2"/>
  <c r="Q154" i="2"/>
  <c r="P154" i="2"/>
  <c r="O154" i="2"/>
  <c r="N154" i="2"/>
  <c r="M154" i="2"/>
  <c r="L154" i="2"/>
  <c r="K154" i="2"/>
  <c r="J154" i="2"/>
  <c r="I154" i="2"/>
  <c r="H154" i="2"/>
  <c r="G154" i="2"/>
  <c r="S154" i="2" s="1"/>
  <c r="S152" i="2"/>
  <c r="S151" i="2"/>
  <c r="S150" i="2"/>
  <c r="S149" i="2"/>
  <c r="S148" i="2"/>
  <c r="S147" i="2"/>
  <c r="S146" i="2"/>
  <c r="S145" i="2"/>
  <c r="S144" i="2"/>
  <c r="S143" i="2"/>
  <c r="S142" i="2"/>
  <c r="K141" i="2"/>
  <c r="S141" i="2" s="1"/>
  <c r="S140" i="2"/>
  <c r="S139" i="2"/>
  <c r="S138" i="2"/>
  <c r="S137" i="2"/>
  <c r="H136" i="2"/>
  <c r="S136" i="2" s="1"/>
  <c r="S135" i="2"/>
  <c r="S134" i="2"/>
  <c r="S133" i="2" s="1"/>
  <c r="K134" i="2"/>
  <c r="J134" i="2"/>
  <c r="I134" i="2"/>
  <c r="I133" i="2" s="1"/>
  <c r="R133" i="2"/>
  <c r="Q133" i="2"/>
  <c r="P133" i="2"/>
  <c r="O133" i="2"/>
  <c r="N133" i="2"/>
  <c r="M133" i="2"/>
  <c r="L133" i="2"/>
  <c r="K133" i="2"/>
  <c r="J133" i="2"/>
  <c r="H133" i="2"/>
  <c r="G133" i="2"/>
  <c r="S131" i="2"/>
  <c r="S130" i="2"/>
  <c r="R129" i="2"/>
  <c r="Q129" i="2"/>
  <c r="P129" i="2"/>
  <c r="O129" i="2"/>
  <c r="N129" i="2"/>
  <c r="M129" i="2"/>
  <c r="L129" i="2"/>
  <c r="K129" i="2"/>
  <c r="J129" i="2"/>
  <c r="I129" i="2"/>
  <c r="H129" i="2"/>
  <c r="G129" i="2"/>
  <c r="S129" i="2" s="1"/>
  <c r="S127" i="2"/>
  <c r="S126" i="2"/>
  <c r="S125" i="2"/>
  <c r="S124" i="2"/>
  <c r="S123" i="2"/>
  <c r="S122" i="2"/>
  <c r="S121" i="2"/>
  <c r="I120" i="2"/>
  <c r="I110" i="2" s="1"/>
  <c r="S119" i="2"/>
  <c r="J118" i="2"/>
  <c r="S118" i="2" s="1"/>
  <c r="S117" i="2"/>
  <c r="S116" i="2"/>
  <c r="S115" i="2"/>
  <c r="S114" i="2"/>
  <c r="S113" i="2"/>
  <c r="S112" i="2"/>
  <c r="S111" i="2"/>
  <c r="R110" i="2"/>
  <c r="Q110" i="2"/>
  <c r="P110" i="2"/>
  <c r="O110" i="2"/>
  <c r="N110" i="2"/>
  <c r="M110" i="2"/>
  <c r="L110" i="2"/>
  <c r="K110" i="2"/>
  <c r="J110" i="2"/>
  <c r="H110" i="2"/>
  <c r="G110" i="2"/>
  <c r="S108" i="2"/>
  <c r="S107" i="2"/>
  <c r="S106" i="2"/>
  <c r="S105" i="2"/>
  <c r="S104" i="2"/>
  <c r="S103" i="2"/>
  <c r="S102" i="2"/>
  <c r="S101" i="2"/>
  <c r="S100" i="2"/>
  <c r="S99" i="2"/>
  <c r="S98" i="2"/>
  <c r="S97" i="2"/>
  <c r="S96" i="2"/>
  <c r="I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81" i="2"/>
  <c r="S80" i="2"/>
  <c r="S79" i="2"/>
  <c r="S78" i="2"/>
  <c r="S77" i="2"/>
  <c r="R76" i="2"/>
  <c r="Q76" i="2"/>
  <c r="P76" i="2"/>
  <c r="O76" i="2"/>
  <c r="N76" i="2"/>
  <c r="M76" i="2"/>
  <c r="L76" i="2"/>
  <c r="K76" i="2"/>
  <c r="J76" i="2"/>
  <c r="I76" i="2"/>
  <c r="H76" i="2"/>
  <c r="G76" i="2"/>
  <c r="S76" i="2" s="1"/>
  <c r="S74" i="2"/>
  <c r="S73" i="2"/>
  <c r="S72" i="2"/>
  <c r="K72" i="2"/>
  <c r="I72" i="2"/>
  <c r="G72" i="2"/>
  <c r="G30" i="2" s="1"/>
  <c r="S30" i="2" s="1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R30" i="2"/>
  <c r="Q30" i="2"/>
  <c r="P30" i="2"/>
  <c r="O30" i="2"/>
  <c r="N30" i="2"/>
  <c r="M30" i="2"/>
  <c r="L30" i="2"/>
  <c r="K30" i="2"/>
  <c r="J30" i="2"/>
  <c r="I30" i="2"/>
  <c r="H30" i="2"/>
  <c r="S28" i="2"/>
  <c r="S27" i="2"/>
  <c r="S26" i="2"/>
  <c r="S25" i="2"/>
  <c r="S24" i="2"/>
  <c r="S23" i="2"/>
  <c r="S22" i="2"/>
  <c r="K22" i="2"/>
  <c r="S21" i="2"/>
  <c r="S20" i="2"/>
  <c r="S19" i="2"/>
  <c r="S18" i="2"/>
  <c r="S17" i="2"/>
  <c r="S16" i="2"/>
  <c r="S15" i="2"/>
  <c r="S14" i="2"/>
  <c r="K14" i="2"/>
  <c r="S13" i="2"/>
  <c r="S12" i="2"/>
  <c r="S11" i="2"/>
  <c r="J11" i="2"/>
  <c r="S10" i="2"/>
  <c r="S9" i="2"/>
  <c r="I9" i="2"/>
  <c r="R8" i="2"/>
  <c r="Q8" i="2"/>
  <c r="P8" i="2"/>
  <c r="O8" i="2"/>
  <c r="N8" i="2"/>
  <c r="M8" i="2"/>
  <c r="L8" i="2"/>
  <c r="K8" i="2"/>
  <c r="J8" i="2"/>
  <c r="I8" i="2"/>
  <c r="H8" i="2"/>
  <c r="G8" i="2"/>
  <c r="S8" i="2" s="1"/>
  <c r="S110" i="2" l="1"/>
  <c r="I172" i="2"/>
  <c r="S120" i="2"/>
  <c r="S169" i="2"/>
  <c r="S172" i="2" s="1"/>
  <c r="F180" i="1" l="1"/>
  <c r="F179" i="1" s="1"/>
  <c r="E180" i="1"/>
  <c r="E179" i="1" s="1"/>
  <c r="D179" i="1"/>
  <c r="C179" i="1"/>
  <c r="F178" i="1"/>
  <c r="G178" i="1" s="1"/>
  <c r="E178" i="1"/>
  <c r="E177" i="1"/>
  <c r="E176" i="1"/>
  <c r="F175" i="1"/>
  <c r="G175" i="1" s="1"/>
  <c r="G173" i="1" s="1"/>
  <c r="E175" i="1"/>
  <c r="E174" i="1"/>
  <c r="C173" i="1"/>
  <c r="E173" i="1" s="1"/>
  <c r="E172" i="1"/>
  <c r="E171" i="1"/>
  <c r="F170" i="1"/>
  <c r="E170" i="1"/>
  <c r="G170" i="1" s="1"/>
  <c r="G169" i="1"/>
  <c r="F169" i="1"/>
  <c r="E169" i="1"/>
  <c r="F168" i="1"/>
  <c r="G168" i="1" s="1"/>
  <c r="E168" i="1"/>
  <c r="F167" i="1"/>
  <c r="E167" i="1"/>
  <c r="F166" i="1"/>
  <c r="E166" i="1"/>
  <c r="F165" i="1"/>
  <c r="E165" i="1"/>
  <c r="F164" i="1"/>
  <c r="G164" i="1" s="1"/>
  <c r="E164" i="1"/>
  <c r="F163" i="1"/>
  <c r="E163" i="1"/>
  <c r="F162" i="1"/>
  <c r="E162" i="1"/>
  <c r="F161" i="1"/>
  <c r="E161" i="1"/>
  <c r="F160" i="1"/>
  <c r="G160" i="1" s="1"/>
  <c r="E160" i="1"/>
  <c r="F159" i="1"/>
  <c r="E159" i="1"/>
  <c r="F158" i="1"/>
  <c r="E158" i="1"/>
  <c r="F157" i="1"/>
  <c r="E157" i="1"/>
  <c r="G157" i="1" s="1"/>
  <c r="F156" i="1"/>
  <c r="E156" i="1"/>
  <c r="F155" i="1"/>
  <c r="E155" i="1"/>
  <c r="F154" i="1"/>
  <c r="E154" i="1"/>
  <c r="F153" i="1"/>
  <c r="E153" i="1"/>
  <c r="G153" i="1" s="1"/>
  <c r="F152" i="1"/>
  <c r="G152" i="1" s="1"/>
  <c r="E152" i="1"/>
  <c r="I151" i="1"/>
  <c r="F151" i="1"/>
  <c r="E151" i="1"/>
  <c r="D149" i="1"/>
  <c r="C149" i="1"/>
  <c r="F148" i="1"/>
  <c r="G148" i="1" s="1"/>
  <c r="E148" i="1"/>
  <c r="F147" i="1"/>
  <c r="C147" i="1"/>
  <c r="E147" i="1" s="1"/>
  <c r="F146" i="1"/>
  <c r="E146" i="1"/>
  <c r="F145" i="1"/>
  <c r="E145" i="1"/>
  <c r="F144" i="1"/>
  <c r="G144" i="1" s="1"/>
  <c r="E144" i="1"/>
  <c r="F142" i="1"/>
  <c r="E142" i="1"/>
  <c r="F141" i="1"/>
  <c r="E141" i="1"/>
  <c r="F139" i="1"/>
  <c r="E139" i="1"/>
  <c r="F138" i="1"/>
  <c r="E138" i="1"/>
  <c r="F137" i="1"/>
  <c r="E137" i="1"/>
  <c r="F135" i="1"/>
  <c r="D133" i="1"/>
  <c r="C133" i="1"/>
  <c r="F131" i="1"/>
  <c r="E131" i="1"/>
  <c r="G131" i="1" s="1"/>
  <c r="F130" i="1"/>
  <c r="E130" i="1"/>
  <c r="F128" i="1"/>
  <c r="C128" i="1"/>
  <c r="E128" i="1" s="1"/>
  <c r="F127" i="1"/>
  <c r="E127" i="1"/>
  <c r="F126" i="1"/>
  <c r="E126" i="1"/>
  <c r="F125" i="1"/>
  <c r="C125" i="1"/>
  <c r="E125" i="1" s="1"/>
  <c r="F123" i="1"/>
  <c r="E123" i="1"/>
  <c r="F122" i="1"/>
  <c r="E122" i="1"/>
  <c r="E121" i="1"/>
  <c r="F120" i="1"/>
  <c r="C120" i="1"/>
  <c r="E120" i="1" s="1"/>
  <c r="G120" i="1" s="1"/>
  <c r="F119" i="1"/>
  <c r="E119" i="1"/>
  <c r="F118" i="1"/>
  <c r="E118" i="1"/>
  <c r="F117" i="1"/>
  <c r="E117" i="1"/>
  <c r="F116" i="1"/>
  <c r="E116" i="1"/>
  <c r="F114" i="1"/>
  <c r="E114" i="1"/>
  <c r="E113" i="1"/>
  <c r="G113" i="1" s="1"/>
  <c r="F112" i="1"/>
  <c r="E112" i="1"/>
  <c r="F111" i="1"/>
  <c r="E111" i="1"/>
  <c r="F109" i="1"/>
  <c r="E109" i="1"/>
  <c r="F107" i="1"/>
  <c r="E107" i="1"/>
  <c r="F106" i="1"/>
  <c r="E106" i="1"/>
  <c r="F104" i="1"/>
  <c r="E104" i="1"/>
  <c r="G104" i="1" s="1"/>
  <c r="F103" i="1"/>
  <c r="E103" i="1"/>
  <c r="F102" i="1"/>
  <c r="E102" i="1"/>
  <c r="E101" i="1"/>
  <c r="G101" i="1" s="1"/>
  <c r="F99" i="1"/>
  <c r="E99" i="1"/>
  <c r="F98" i="1"/>
  <c r="E98" i="1"/>
  <c r="F97" i="1"/>
  <c r="E97" i="1"/>
  <c r="F95" i="1"/>
  <c r="E95" i="1"/>
  <c r="G95" i="1" s="1"/>
  <c r="C95" i="1"/>
  <c r="F94" i="1"/>
  <c r="E94" i="1"/>
  <c r="F93" i="1"/>
  <c r="E93" i="1"/>
  <c r="F91" i="1"/>
  <c r="C91" i="1"/>
  <c r="C90" i="1" s="1"/>
  <c r="D90" i="1"/>
  <c r="F88" i="1"/>
  <c r="E88" i="1"/>
  <c r="F87" i="1"/>
  <c r="E87" i="1"/>
  <c r="F86" i="1"/>
  <c r="E86" i="1"/>
  <c r="F85" i="1"/>
  <c r="E85" i="1"/>
  <c r="G85" i="1" s="1"/>
  <c r="F84" i="1"/>
  <c r="E84" i="1"/>
  <c r="G84" i="1" s="1"/>
  <c r="E83" i="1"/>
  <c r="G83" i="1" s="1"/>
  <c r="E81" i="1"/>
  <c r="G81" i="1" s="1"/>
  <c r="F80" i="1"/>
  <c r="E80" i="1"/>
  <c r="G80" i="1" s="1"/>
  <c r="F79" i="1"/>
  <c r="E79" i="1"/>
  <c r="G79" i="1" s="1"/>
  <c r="F78" i="1"/>
  <c r="E78" i="1"/>
  <c r="F76" i="1"/>
  <c r="E76" i="1"/>
  <c r="F75" i="1"/>
  <c r="E75" i="1"/>
  <c r="F74" i="1"/>
  <c r="E74" i="1"/>
  <c r="F72" i="1"/>
  <c r="E72" i="1"/>
  <c r="G72" i="1" s="1"/>
  <c r="F71" i="1"/>
  <c r="E71" i="1"/>
  <c r="E70" i="1"/>
  <c r="G70" i="1" s="1"/>
  <c r="F69" i="1"/>
  <c r="E69" i="1"/>
  <c r="F68" i="1"/>
  <c r="E68" i="1"/>
  <c r="F67" i="1"/>
  <c r="E67" i="1"/>
  <c r="F65" i="1"/>
  <c r="C65" i="1"/>
  <c r="E65" i="1" s="1"/>
  <c r="F64" i="1"/>
  <c r="E64" i="1"/>
  <c r="F62" i="1"/>
  <c r="E62" i="1"/>
  <c r="C62" i="1"/>
  <c r="F61" i="1"/>
  <c r="E61" i="1"/>
  <c r="F60" i="1"/>
  <c r="E60" i="1"/>
  <c r="F58" i="1"/>
  <c r="E58" i="1"/>
  <c r="F56" i="1"/>
  <c r="E56" i="1"/>
  <c r="F55" i="1"/>
  <c r="G55" i="1" s="1"/>
  <c r="E55" i="1"/>
  <c r="F54" i="1"/>
  <c r="E54" i="1"/>
  <c r="F53" i="1"/>
  <c r="E53" i="1"/>
  <c r="F51" i="1"/>
  <c r="E51" i="1"/>
  <c r="F50" i="1"/>
  <c r="E50" i="1"/>
  <c r="G50" i="1" s="1"/>
  <c r="C50" i="1"/>
  <c r="F48" i="1"/>
  <c r="E48" i="1"/>
  <c r="G48" i="1" s="1"/>
  <c r="F47" i="1"/>
  <c r="D47" i="1"/>
  <c r="E47" i="1" s="1"/>
  <c r="F45" i="1"/>
  <c r="C45" i="1"/>
  <c r="E45" i="1" s="1"/>
  <c r="G45" i="1" s="1"/>
  <c r="F44" i="1"/>
  <c r="C44" i="1"/>
  <c r="E44" i="1" s="1"/>
  <c r="F43" i="1"/>
  <c r="E43" i="1"/>
  <c r="G43" i="1" s="1"/>
  <c r="F42" i="1"/>
  <c r="E42" i="1"/>
  <c r="C42" i="1"/>
  <c r="F41" i="1"/>
  <c r="E41" i="1"/>
  <c r="F40" i="1"/>
  <c r="E40" i="1"/>
  <c r="F35" i="1"/>
  <c r="E35" i="1"/>
  <c r="F34" i="1"/>
  <c r="E34" i="1"/>
  <c r="F33" i="1"/>
  <c r="G33" i="1" s="1"/>
  <c r="E33" i="1"/>
  <c r="F31" i="1"/>
  <c r="D31" i="1"/>
  <c r="E31" i="1" s="1"/>
  <c r="F30" i="1"/>
  <c r="E30" i="1"/>
  <c r="F28" i="1"/>
  <c r="E28" i="1"/>
  <c r="F26" i="1"/>
  <c r="C26" i="1"/>
  <c r="E26" i="1" s="1"/>
  <c r="F24" i="1"/>
  <c r="E24" i="1"/>
  <c r="F23" i="1"/>
  <c r="E23" i="1"/>
  <c r="F22" i="1"/>
  <c r="C22" i="1"/>
  <c r="E22" i="1" s="1"/>
  <c r="F21" i="1"/>
  <c r="E21" i="1"/>
  <c r="F20" i="1"/>
  <c r="E20" i="1"/>
  <c r="F19" i="1"/>
  <c r="E19" i="1"/>
  <c r="F17" i="1"/>
  <c r="E17" i="1"/>
  <c r="F16" i="1"/>
  <c r="E16" i="1"/>
  <c r="F14" i="1"/>
  <c r="E14" i="1"/>
  <c r="F13" i="1"/>
  <c r="E13" i="1"/>
  <c r="F12" i="1"/>
  <c r="E12" i="1"/>
  <c r="F11" i="1"/>
  <c r="E11" i="1"/>
  <c r="F9" i="1"/>
  <c r="C9" i="1"/>
  <c r="G119" i="1" l="1"/>
  <c r="G145" i="1"/>
  <c r="G147" i="1"/>
  <c r="G42" i="1"/>
  <c r="G44" i="1"/>
  <c r="G47" i="1"/>
  <c r="G62" i="1"/>
  <c r="G112" i="1"/>
  <c r="G122" i="1"/>
  <c r="G12" i="1"/>
  <c r="G20" i="1"/>
  <c r="G22" i="1"/>
  <c r="G24" i="1"/>
  <c r="G28" i="1"/>
  <c r="G31" i="1"/>
  <c r="G34" i="1"/>
  <c r="G58" i="1"/>
  <c r="G61" i="1"/>
  <c r="G71" i="1"/>
  <c r="G78" i="1"/>
  <c r="E91" i="1"/>
  <c r="G91" i="1" s="1"/>
  <c r="G94" i="1"/>
  <c r="G102" i="1"/>
  <c r="G116" i="1"/>
  <c r="G118" i="1"/>
  <c r="G130" i="1"/>
  <c r="G138" i="1"/>
  <c r="G161" i="1"/>
  <c r="G163" i="1"/>
  <c r="G165" i="1"/>
  <c r="G167" i="1"/>
  <c r="F38" i="1"/>
  <c r="F133" i="1"/>
  <c r="E149" i="1"/>
  <c r="G154" i="1"/>
  <c r="G11" i="1"/>
  <c r="G13" i="1"/>
  <c r="G19" i="1"/>
  <c r="G21" i="1"/>
  <c r="G26" i="1"/>
  <c r="G30" i="1"/>
  <c r="G35" i="1"/>
  <c r="G56" i="1"/>
  <c r="G60" i="1"/>
  <c r="G69" i="1"/>
  <c r="G93" i="1"/>
  <c r="G103" i="1"/>
  <c r="G111" i="1"/>
  <c r="G114" i="1"/>
  <c r="G117" i="1"/>
  <c r="G137" i="1"/>
  <c r="G180" i="1"/>
  <c r="G179" i="1" s="1"/>
  <c r="G146" i="1"/>
  <c r="G155" i="1"/>
  <c r="G162" i="1"/>
  <c r="D7" i="1"/>
  <c r="G16" i="1"/>
  <c r="G41" i="1"/>
  <c r="G51" i="1"/>
  <c r="G54" i="1"/>
  <c r="G65" i="1"/>
  <c r="G68" i="1"/>
  <c r="G74" i="1"/>
  <c r="G76" i="1"/>
  <c r="G87" i="1"/>
  <c r="G98" i="1"/>
  <c r="G106" i="1"/>
  <c r="G109" i="1"/>
  <c r="G123" i="1"/>
  <c r="G126" i="1"/>
  <c r="G128" i="1"/>
  <c r="G139" i="1"/>
  <c r="G142" i="1"/>
  <c r="G159" i="1"/>
  <c r="G166" i="1"/>
  <c r="C7" i="1"/>
  <c r="C38" i="1"/>
  <c r="F7" i="1"/>
  <c r="G14" i="1"/>
  <c r="G17" i="1"/>
  <c r="G23" i="1"/>
  <c r="G40" i="1"/>
  <c r="G53" i="1"/>
  <c r="G64" i="1"/>
  <c r="G67" i="1"/>
  <c r="G75" i="1"/>
  <c r="G86" i="1"/>
  <c r="G88" i="1"/>
  <c r="F90" i="1"/>
  <c r="G97" i="1"/>
  <c r="G99" i="1"/>
  <c r="G107" i="1"/>
  <c r="G127" i="1"/>
  <c r="G135" i="1"/>
  <c r="G141" i="1"/>
  <c r="G151" i="1"/>
  <c r="G156" i="1"/>
  <c r="G158" i="1"/>
  <c r="F173" i="1"/>
  <c r="G125" i="1"/>
  <c r="E90" i="1"/>
  <c r="E9" i="1"/>
  <c r="D38" i="1"/>
  <c r="D181" i="1" s="1"/>
  <c r="F149" i="1"/>
  <c r="E38" i="1"/>
  <c r="E133" i="1"/>
  <c r="G149" i="1" l="1"/>
  <c r="F181" i="1"/>
  <c r="G38" i="1"/>
  <c r="G133" i="1"/>
  <c r="G90" i="1"/>
  <c r="C181" i="1"/>
  <c r="G9" i="1"/>
  <c r="G7" i="1" s="1"/>
  <c r="E7" i="1"/>
  <c r="E181" i="1" s="1"/>
  <c r="G18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Aramirez</author>
  </authors>
  <commentList>
    <comment ref="E3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Aramirez: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ESTE MONTO INCLUYE EL MONTO DE VACACIONES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Aramirez</author>
  </authors>
  <commentList>
    <comment ref="H136" authorId="0" shapeId="0" xr:uid="{E6F4DE59-1D6E-4580-9713-7BE20397B515}">
      <text>
        <r>
          <rPr>
            <b/>
            <sz val="9"/>
            <color indexed="81"/>
            <rFont val="Tahoma"/>
            <family val="2"/>
          </rPr>
          <t>Aramirez:</t>
        </r>
        <r>
          <rPr>
            <sz val="9"/>
            <color indexed="81"/>
            <rFont val="Tahoma"/>
            <family val="2"/>
          </rPr>
          <t xml:space="preserve">
DE ESTE MONTO PENDIENTE DE INVESTIGAR  RD$63,720.00, YA QUE ME AUMENTA EL VALOR DEL ACTIVO</t>
        </r>
      </text>
    </comment>
  </commentList>
</comments>
</file>

<file path=xl/sharedStrings.xml><?xml version="1.0" encoding="utf-8"?>
<sst xmlns="http://schemas.openxmlformats.org/spreadsheetml/2006/main" count="680" uniqueCount="486">
  <si>
    <t xml:space="preserve">Presupuesto de Gastos y Aplicaciones Financieras </t>
  </si>
  <si>
    <t xml:space="preserve"> Acumulado al mes de Mayo 2022</t>
  </si>
  <si>
    <t>En RD$</t>
  </si>
  <si>
    <t>CUENTA</t>
  </si>
  <si>
    <t>DETALLE</t>
  </si>
  <si>
    <t>PRESUPUESTO APROBADO 2022</t>
  </si>
  <si>
    <t>PRESUPUESTO MODIFICADO  2022</t>
  </si>
  <si>
    <t>PRESUPUESTO DEFINITIVO 2022</t>
  </si>
  <si>
    <t>EJECUCION ACUMULADA  A  MAYO</t>
  </si>
  <si>
    <t>PENDIENTE DE EJECUTAR</t>
  </si>
  <si>
    <t>REMUNERACIONES</t>
  </si>
  <si>
    <t>2.1.1</t>
  </si>
  <si>
    <t>SUELDOS PARA CARGOS FIJOS</t>
  </si>
  <si>
    <t>2.1.1.1.01</t>
  </si>
  <si>
    <t>SUELDOS FIJOS</t>
  </si>
  <si>
    <t>2.1.1.2</t>
  </si>
  <si>
    <t>SUELDOS PERSONAL TEMPORERO</t>
  </si>
  <si>
    <t>2.1.1.2.01</t>
  </si>
  <si>
    <t>SUELDOS PERSONAL  CONTRATADOS (NOMINAL)</t>
  </si>
  <si>
    <t>2.1.1.2.06</t>
  </si>
  <si>
    <t>JORNALEROS</t>
  </si>
  <si>
    <t>2.1.1.3.01</t>
  </si>
  <si>
    <t>SUELDO PERSONAL EN TRAMITE DE PENSIONES</t>
  </si>
  <si>
    <t>2.1.1.4.01</t>
  </si>
  <si>
    <t>SUELDO ANUAL No. 13</t>
  </si>
  <si>
    <t>2.1.1.5</t>
  </si>
  <si>
    <t>PRESTACIONES ECONOMICAS</t>
  </si>
  <si>
    <t>2.1.1.5.01</t>
  </si>
  <si>
    <t xml:space="preserve">PRESTACIONES LABORALES POR DESVINCULACION </t>
  </si>
  <si>
    <t>2.1.1.5.04</t>
  </si>
  <si>
    <t>PROPÓRCION DE VACACIONES NO DISFRUTADAS</t>
  </si>
  <si>
    <t>2.1.2.2</t>
  </si>
  <si>
    <t>COMPENSACION</t>
  </si>
  <si>
    <t>2.1.2.2.01</t>
  </si>
  <si>
    <t>COMPESACION POR GASTOS DE ALIMENTACION</t>
  </si>
  <si>
    <t>2.1.2.2.02</t>
  </si>
  <si>
    <t>COMPESACION POR HORAS EXTRAORDINARIAS</t>
  </si>
  <si>
    <t>2.1.2.2.05</t>
  </si>
  <si>
    <t>COMPESACION POR SERVICIOS DE SEGURIDAD</t>
  </si>
  <si>
    <t>2.1.2.2.06</t>
  </si>
  <si>
    <t>COMPESACION POR RESULTADOS</t>
  </si>
  <si>
    <t>2.1.2.2.08</t>
  </si>
  <si>
    <t>COMPESACION ESPECIALES</t>
  </si>
  <si>
    <t>2.1.2.2.09</t>
  </si>
  <si>
    <t>BONO POR DESEMPEÑO</t>
  </si>
  <si>
    <t>2.1.3.1</t>
  </si>
  <si>
    <t>DIETAS Y GASTOS DE REPRESENTACION</t>
  </si>
  <si>
    <t>2.1.3.1.01</t>
  </si>
  <si>
    <t>DIETAS EN EL PAIS</t>
  </si>
  <si>
    <t>2.1.3.2</t>
  </si>
  <si>
    <t>GASTOS DE REPRESENTCION</t>
  </si>
  <si>
    <t>2.1.3.2.01</t>
  </si>
  <si>
    <t>GASTOS DE REPRESENTACION EN EL PAIS</t>
  </si>
  <si>
    <t>2.1.4.2</t>
  </si>
  <si>
    <t>OTRAS GRATIFICACIONES Y BONIFICACIONES</t>
  </si>
  <si>
    <t>2.1.4.2.02</t>
  </si>
  <si>
    <t>GRATIFICACIONES POR PASANTIA</t>
  </si>
  <si>
    <t>2.1.4.2.04</t>
  </si>
  <si>
    <t xml:space="preserve">OTRAS  GRATIFICACIONES </t>
  </si>
  <si>
    <t>2.1.5.</t>
  </si>
  <si>
    <t>CONTRIB. A LA SEGURIDAD SOC. Y RIEGO LAB.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</si>
  <si>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</si>
  <si>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</si>
  <si>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</si>
  <si>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</si>
  <si>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</si>
  <si>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RIEGO LABORAL</t>
  </si>
  <si>
    <t>SERVICIOS NO PERSONALES</t>
  </si>
  <si>
    <t>2.2.1</t>
  </si>
  <si>
    <t>SERVICIOS DE COMUNICACIÓN</t>
  </si>
  <si>
    <t>2.2.1.2.01</t>
  </si>
  <si>
    <t>SERVICIO TELEFONICO LARGA DISTANCIA</t>
  </si>
  <si>
    <t>2.2.1.3.01</t>
  </si>
  <si>
    <t>TELEFONO LOCAL</t>
  </si>
  <si>
    <t>2.2.1.5.01</t>
  </si>
  <si>
    <t>SERVICIO DE INTERNET Y TELEVISION POR CABLE</t>
  </si>
  <si>
    <t>2.2.1.6.01</t>
  </si>
  <si>
    <t>ELECTRICIDAD</t>
  </si>
  <si>
    <t>2.2.1.7.01</t>
  </si>
  <si>
    <t>AGUA</t>
  </si>
  <si>
    <t>2.2.1.8.01</t>
  </si>
  <si>
    <t>RECOLECCION DE RESIDUOS SOLIDOS</t>
  </si>
  <si>
    <t>2.2.2</t>
  </si>
  <si>
    <t>PUBLICACION</t>
  </si>
  <si>
    <t>2.2.2.1.01</t>
  </si>
  <si>
    <t>AVISO Y PROPAGANDA</t>
  </si>
  <si>
    <t>2.2.2.2.01</t>
  </si>
  <si>
    <t>IMPRESIÓN  Y ENCUADERNACION</t>
  </si>
  <si>
    <t>2.2.3</t>
  </si>
  <si>
    <t>VIATICOS</t>
  </si>
  <si>
    <t>2.2.3.1.01</t>
  </si>
  <si>
    <t xml:space="preserve">VIATICOS DENTRO  DEL PAIS </t>
  </si>
  <si>
    <t>2.2.3.2.01</t>
  </si>
  <si>
    <t>VIATICOS FUERA DE  PAIS</t>
  </si>
  <si>
    <t>2.2.4</t>
  </si>
  <si>
    <t>TRANSPORTE Y ALMACENAJE</t>
  </si>
  <si>
    <t>2.2.4.1.01</t>
  </si>
  <si>
    <t>PASAJES</t>
  </si>
  <si>
    <t>2.2.4.2.01</t>
  </si>
  <si>
    <t>FLETES</t>
  </si>
  <si>
    <t>2.2.4.3.01</t>
  </si>
  <si>
    <t>ALMACENAJE</t>
  </si>
  <si>
    <t>2.2.4.4.01</t>
  </si>
  <si>
    <t>PEAJE</t>
  </si>
  <si>
    <t>2.2.5</t>
  </si>
  <si>
    <t>ALQUILERES Y RENTAS</t>
  </si>
  <si>
    <t>2.2.5.1.01</t>
  </si>
  <si>
    <t>EDIFICIOS Y LOCALES</t>
  </si>
  <si>
    <t>MAQUINARIAS Y EQUIPOS</t>
  </si>
  <si>
    <t>2.2.5.3.01</t>
  </si>
  <si>
    <t xml:space="preserve">ALQ. DE MAQUINARIAS Y EQUIPOS </t>
  </si>
  <si>
    <t>2.2.5.4.01</t>
  </si>
  <si>
    <t>ALQ. DE EQ. DE TRANSP., TRACCION Y ECAV.</t>
  </si>
  <si>
    <t>2.2.5.8.01</t>
  </si>
  <si>
    <t>OTROS ALQUILERES</t>
  </si>
  <si>
    <t>2.2.6</t>
  </si>
  <si>
    <t xml:space="preserve">SEGURO </t>
  </si>
  <si>
    <t>2.2.6.2.01</t>
  </si>
  <si>
    <t>SEGURO DE BIENES, MUEBLES E INFRAESTRUCTURAS</t>
  </si>
  <si>
    <t>2.2.6.3.01</t>
  </si>
  <si>
    <t>SEGURO MEDICO</t>
  </si>
  <si>
    <t>2.2.7</t>
  </si>
  <si>
    <t>CONSERV.  REP. Y CONST. TEMP.</t>
  </si>
  <si>
    <t>2.2.7.1.01</t>
  </si>
  <si>
    <t>OBRAS MENORES</t>
  </si>
  <si>
    <t>2.2.7.2.01</t>
  </si>
  <si>
    <t>MANT. Y REP. MUEBLES Y EQUIPOS DE OFICINA</t>
  </si>
  <si>
    <t>2.2.7.2.02</t>
  </si>
  <si>
    <t>MANT. Y REP. DE EQUIPOS  DE COMPUTOS</t>
  </si>
  <si>
    <t>2.2.7.2.03</t>
  </si>
  <si>
    <t>MANT. Y REP. DE EQUIPOS  EDUCACIONAL</t>
  </si>
  <si>
    <t>2.2.7.2.04</t>
  </si>
  <si>
    <t>MANT. Y REP. DE EQUIPOS  SANITARIOS</t>
  </si>
  <si>
    <t>2.2.7.2.06</t>
  </si>
  <si>
    <t>EQUIPOS DE TRANSPORTES</t>
  </si>
  <si>
    <t>2.2.8</t>
  </si>
  <si>
    <t>OTROS SERVICIOS NO PERSONALES</t>
  </si>
  <si>
    <t>2.2.8.2.01</t>
  </si>
  <si>
    <t>COMISION Y GASTOS BANCARIOS</t>
  </si>
  <si>
    <t>2.2.8.4.01</t>
  </si>
  <si>
    <t>SERVICIOS FUNERARIOS Y GASTOS CONEXOS</t>
  </si>
  <si>
    <t>2.2.8.5.01</t>
  </si>
  <si>
    <t>FUMIGACION, LAVANDERIA, LIMPIEZA E HIGIENES</t>
  </si>
  <si>
    <t>EVENTOS Y FESTIVIDADES</t>
  </si>
  <si>
    <t>2.2.8.6.01</t>
  </si>
  <si>
    <t>ACTIVIVIDADES CULT. NAC. Y  MUNICIP.</t>
  </si>
  <si>
    <t>2.2.8.6.02</t>
  </si>
  <si>
    <t>ACTIVIDADES FESTIVAS Y ASISTENCIAS SOCIAL</t>
  </si>
  <si>
    <t>2.2.8.6.03</t>
  </si>
  <si>
    <t>ACTIVIDADES SEPORTIVA, DE RECREAC.Y ENTRETEN.</t>
  </si>
  <si>
    <t>2.2.8.6.04</t>
  </si>
  <si>
    <t>ACTIVIDADES JUVENTUD Y GENERO</t>
  </si>
  <si>
    <t>SERVICIOS TECNICOS Y PROFESIONALES</t>
  </si>
  <si>
    <t>2.2.8.7.01</t>
  </si>
  <si>
    <t>SERVICIOS TECNICOS PROFESIONALES ( HONORARISOS)</t>
  </si>
  <si>
    <t>2.2.8.7.04</t>
  </si>
  <si>
    <t>SERVICIOS DE CAPACITACION</t>
  </si>
  <si>
    <t>2.2.8.7.05</t>
  </si>
  <si>
    <t>SERVICIOS DE INFORMATICA Y SISTEMAS COMP.</t>
  </si>
  <si>
    <t>2.2.8.7.06</t>
  </si>
  <si>
    <t xml:space="preserve">OTROS SERV. TCNICOS ´PROF. </t>
  </si>
  <si>
    <t>2.2.8.8</t>
  </si>
  <si>
    <t>IMPUESTOS DERECHOS Y TASAS</t>
  </si>
  <si>
    <t>2.2.8.9</t>
  </si>
  <si>
    <t>OTROS GASTOS OPERATIVOS</t>
  </si>
  <si>
    <t>2.3.1</t>
  </si>
  <si>
    <t xml:space="preserve">MATERIALES Y SUMINISTROS </t>
  </si>
  <si>
    <t>2.3.1.1.01</t>
  </si>
  <si>
    <t>ALIMENTOS Y BEBIDAS PARA PERSONAS</t>
  </si>
  <si>
    <t>2.2.3.1</t>
  </si>
  <si>
    <t>PRODUCTOS AGROFORESTALES Y PECUARIOS</t>
  </si>
  <si>
    <t>2.3.1.3.01</t>
  </si>
  <si>
    <t>PRODUCTO PECUARIOS</t>
  </si>
  <si>
    <t>2.3.1.3.02</t>
  </si>
  <si>
    <t>PRODUCTO AGRICOLAS</t>
  </si>
  <si>
    <t>2.3.1.3.03</t>
  </si>
  <si>
    <t>PRODUCTOS FORESTALES</t>
  </si>
  <si>
    <t>2.3.2</t>
  </si>
  <si>
    <t>TEXTILES Y VESTUARIOS</t>
  </si>
  <si>
    <t>2.3.2.1.01</t>
  </si>
  <si>
    <t>HILADOS Y TELAS</t>
  </si>
  <si>
    <t>2.3.2.2.01</t>
  </si>
  <si>
    <t>ACABADO TEXTILES</t>
  </si>
  <si>
    <t>2.3.2.3.01</t>
  </si>
  <si>
    <t>PRENDAS DE VESTIR</t>
  </si>
  <si>
    <t>2.3.3</t>
  </si>
  <si>
    <t>PROD. PAPEL, CARTON E IMRENTA</t>
  </si>
  <si>
    <t>3.3.1.01</t>
  </si>
  <si>
    <t xml:space="preserve">PROD. PAPEL Y CARTON </t>
  </si>
  <si>
    <t>2.3.3.2.01</t>
  </si>
  <si>
    <t>PAPEL DE ESCRITORIO</t>
  </si>
  <si>
    <t>2.3.3.3.01</t>
  </si>
  <si>
    <t>PRODUCTOS DE ARTES GRAFICAS</t>
  </si>
  <si>
    <t>2.3.3.4.01</t>
  </si>
  <si>
    <t>LIBROS, REVISTAS Y PERIODICOS</t>
  </si>
  <si>
    <t>2.3.5</t>
  </si>
  <si>
    <t>PROD. DE CUERO, CAUCHO Y PLASTICO</t>
  </si>
  <si>
    <t>2.3.5.3.01</t>
  </si>
  <si>
    <t>LLANTAS Y NEUMATICOS</t>
  </si>
  <si>
    <t>2.3.5.5.01</t>
  </si>
  <si>
    <t>ARTICULOS DE PLASTICOS</t>
  </si>
  <si>
    <t>2.3.6</t>
  </si>
  <si>
    <t>PROD. DE CEMENTO, CAL ASBESTO, YESO, OTROS</t>
  </si>
  <si>
    <t>2.3.6.1.01</t>
  </si>
  <si>
    <t>PROD. DE CEMENTO</t>
  </si>
  <si>
    <t>PROD. METALICOS Y SUS DERIVADOS</t>
  </si>
  <si>
    <t>2.3.6.3.03</t>
  </si>
  <si>
    <t xml:space="preserve">ESTRUCTRUA METALICA ACABADAS </t>
  </si>
  <si>
    <t>2.3.6.3.04</t>
  </si>
  <si>
    <t>HERRAMIENTO MENORES</t>
  </si>
  <si>
    <t>2.3.6.4.04</t>
  </si>
  <si>
    <t>PIEDRA, ARCILLA Y ARENA</t>
  </si>
  <si>
    <t>2.3.6.4.05</t>
  </si>
  <si>
    <t>PRODUCTOS AISLANTES</t>
  </si>
  <si>
    <t>2.3.7</t>
  </si>
  <si>
    <t>COMB., LUB. Y OTROS DERIV. QUIM.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</si>
  <si>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</si>
  <si>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</si>
  <si>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</si>
  <si>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</si>
  <si>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</si>
  <si>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</si>
  <si>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</si>
  <si>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</si>
  <si>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</si>
  <si>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</si>
  <si>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PRODUCTOS QUIMICOS Y CONEXOS</t>
  </si>
  <si>
    <t>2.3.7.2.05</t>
  </si>
  <si>
    <t>INSEP. FUMIGADORES Y OTROS</t>
  </si>
  <si>
    <t>2.3.7.2.06</t>
  </si>
  <si>
    <t>PINTURAS, LACAS, BARNICES, DILUYENTES Y OTROS</t>
  </si>
  <si>
    <t>2.3.9</t>
  </si>
  <si>
    <t>PRODUCTOS Y UTILIES VARIOS</t>
  </si>
  <si>
    <t>2.3.9.1.01</t>
  </si>
  <si>
    <t>UTILES DE LIMPIEZA</t>
  </si>
  <si>
    <t>2.3.9.2.01</t>
  </si>
  <si>
    <t>UTILES DE ESC. OFICINA, INFORM. Y DE ENSEÑANZA</t>
  </si>
  <si>
    <t>2.3.9.5.01</t>
  </si>
  <si>
    <t>UTILES DE COCINA Y COMEDOR</t>
  </si>
  <si>
    <t>2.3.9.7.01</t>
  </si>
  <si>
    <t>PRODUCTOS ELECTRICOS Y AFINES</t>
  </si>
  <si>
    <t>3.9.8</t>
  </si>
  <si>
    <t>OTROS RESPUESTOS Y ACCESORIOS MENORES</t>
  </si>
  <si>
    <t>2.3.9.8.01</t>
  </si>
  <si>
    <t>2.3.9.9</t>
  </si>
  <si>
    <t>UTILES  DIVERSOS</t>
  </si>
  <si>
    <t>2.4.1</t>
  </si>
  <si>
    <t>TRANSFERENCIAS</t>
  </si>
  <si>
    <t>2.4.1.1</t>
  </si>
  <si>
    <t>PREST. DE LA SEGURUDAD SOCIAL</t>
  </si>
  <si>
    <t>2.4.1.1.01</t>
  </si>
  <si>
    <t xml:space="preserve">PENSIONES </t>
  </si>
  <si>
    <t>2.4.1.2</t>
  </si>
  <si>
    <t>AYUDAS Y DONACIONES A PERSONAS</t>
  </si>
  <si>
    <t>2.4.1.2.01</t>
  </si>
  <si>
    <t>AYUDAS Y DON. PROG. A HOGARES Y PERSONAS</t>
  </si>
  <si>
    <t>2.4.1.2.02</t>
  </si>
  <si>
    <t>AYUDAS Y DONAC. OCACIONALES A HOGARES Y PERS.</t>
  </si>
  <si>
    <t>2.4.1.3.01</t>
  </si>
  <si>
    <t>PREMIOS LITERARIOS, DEPORTIVOS Y CULTURALES</t>
  </si>
  <si>
    <t>BECAS Y VIAJES DE ESTUDIO</t>
  </si>
  <si>
    <t>2.4.1.4.01</t>
  </si>
  <si>
    <t>BECAS NACIONALES</t>
  </si>
  <si>
    <t>2.4.1.4.02</t>
  </si>
  <si>
    <t>BECAS EXTRANJERAS</t>
  </si>
  <si>
    <t>2.4.1.6</t>
  </si>
  <si>
    <t>TRANSF. CTES. A EMP.DEL SECTRO PRIVADO</t>
  </si>
  <si>
    <t>2.4.1.6.01</t>
  </si>
  <si>
    <t>TRANSF. CTES. A INST.S/FINES LUC.(ASOC. MUNICIPALISTAS)</t>
  </si>
  <si>
    <t>2.4.3.1.01</t>
  </si>
  <si>
    <t>TRANSF. CTES. A GOBIERNO MUNICIPALES</t>
  </si>
  <si>
    <t>2.4.3.1.02</t>
  </si>
  <si>
    <t>OTRAS TRANSF. CTES. A GOBIERNOS LOCALES</t>
  </si>
  <si>
    <t>2.5.3.1.01</t>
  </si>
  <si>
    <t>TRANSF.DE CAP. A MUNICIP. PARA PROY.  DE  INV.</t>
  </si>
  <si>
    <t>2.5.3.1.02</t>
  </si>
  <si>
    <t xml:space="preserve">OTRAS TRANSF.DE CAP. A MUNICIP. </t>
  </si>
  <si>
    <t>ACTIVOS NO FINANCIEROS</t>
  </si>
  <si>
    <t>2.6.1</t>
  </si>
  <si>
    <t>MAQINARIA Y EQUIPO</t>
  </si>
  <si>
    <t>2.6.1.1.01</t>
  </si>
  <si>
    <t>MUEBLES DE ALOJAMIENTO</t>
  </si>
  <si>
    <t>2.6.1.3.01</t>
  </si>
  <si>
    <t>EQUIPO DE COMPUTACION</t>
  </si>
  <si>
    <t>2.6.1.4.01</t>
  </si>
  <si>
    <t>ELECTRODOMESTICOS</t>
  </si>
  <si>
    <t>2.6.1.9.01</t>
  </si>
  <si>
    <t>OTROS MUEBLES DE OFIC. NO IDENT. PRECED.</t>
  </si>
  <si>
    <t>2.6.2.1.01</t>
  </si>
  <si>
    <t>EQUIPOS Y APARATOS AUDIOVISUALES</t>
  </si>
  <si>
    <t>2.6.3.1.01</t>
  </si>
  <si>
    <t>EQUIPO MEDICO Y DE LABORATORIO</t>
  </si>
  <si>
    <t>2.6.4.1.01</t>
  </si>
  <si>
    <t xml:space="preserve">AUTOMOVILES Y CAMIONES </t>
  </si>
  <si>
    <t>2.6.4.6.01</t>
  </si>
  <si>
    <t>EQUIPOS DE TRACCION</t>
  </si>
  <si>
    <t>2.6.4.7.01</t>
  </si>
  <si>
    <t>EQUIPOS DE ELEVACION</t>
  </si>
  <si>
    <t>2.6.5.2.01</t>
  </si>
  <si>
    <t>MAQUINARIA Y EQUIPO INDUSTRIAL</t>
  </si>
  <si>
    <t>2.6.5.5.01</t>
  </si>
  <si>
    <t xml:space="preserve">EQUIPO DE COMUNIC., TELCOMUNIC. Y SEÑALAMIENTO </t>
  </si>
  <si>
    <t>2.6.5.7.01</t>
  </si>
  <si>
    <t>HERRAMIENTAS Y MAQUINARIAS</t>
  </si>
  <si>
    <t>2.6.5.8.01</t>
  </si>
  <si>
    <t>OTROS EQUIPOS</t>
  </si>
  <si>
    <t>2.6.6.2.01</t>
  </si>
  <si>
    <t>EQUIPOS SEGURIDAD</t>
  </si>
  <si>
    <t>2.6.8.3.01</t>
  </si>
  <si>
    <t>PROGRAMA DE INFORMATICA</t>
  </si>
  <si>
    <t>2.6.8.6.01</t>
  </si>
  <si>
    <t>MARCAS Y PATENTES</t>
  </si>
  <si>
    <t>2.6.10.2.01</t>
  </si>
  <si>
    <t>TERRENOS RURALES SIN MEJORAS</t>
  </si>
  <si>
    <t>2.7.1.2.01</t>
  </si>
  <si>
    <t>OBRA  PARA  EDIFICACIONE NO RESIDENCIAL</t>
  </si>
  <si>
    <t>2.7.1.3.01</t>
  </si>
  <si>
    <t>OBRAS PARA EDIFICACION Y OTRAS ESTRUCTURAS</t>
  </si>
  <si>
    <t>2.7.2.1.01</t>
  </si>
  <si>
    <t>OBRAS HIDRAULICAS Y SANITARIA</t>
  </si>
  <si>
    <t>ACTIVOS FINANCIEROS</t>
  </si>
  <si>
    <t>CONCESION DE PRESTAMOS INTERNOS</t>
  </si>
  <si>
    <r>
      <t>GASTOS FINANCIEROS</t>
    </r>
    <r>
      <rPr>
        <b/>
        <sz val="14"/>
        <rFont val="Arial"/>
        <family val="2"/>
      </rPr>
      <t>.</t>
    </r>
  </si>
  <si>
    <t>2.9.1</t>
  </si>
  <si>
    <t>INTERESES  DE LA DEUDA PUBLICA INT.</t>
  </si>
  <si>
    <t>2.9.1.1.01</t>
  </si>
  <si>
    <t>INTERESES DEUDA INTERNA A CORTO PLAZO</t>
  </si>
  <si>
    <t>PASIVOS FINANCIEROS</t>
  </si>
  <si>
    <t>3.2.1</t>
  </si>
  <si>
    <t>AMORTIZACION DE PRESTAMOS INTERNOS</t>
  </si>
  <si>
    <t>3.2.1.3.02</t>
  </si>
  <si>
    <t>AMORTIZ. PRESTS. A C/P SECTOR PUBLICO</t>
  </si>
  <si>
    <t>4.2.1</t>
  </si>
  <si>
    <t>DISMINUCION DE PASIVO</t>
  </si>
  <si>
    <t>4.2.1.1.01</t>
  </si>
  <si>
    <t>DISMINUCION DE CUENTAS POR PAGAR  C/P</t>
  </si>
  <si>
    <t xml:space="preserve">TOTAL  GENERAL </t>
  </si>
  <si>
    <t>LIC. VICTOR JOSE  D' AZA</t>
  </si>
  <si>
    <t>LIC.  LOURDES MIRABAL</t>
  </si>
  <si>
    <t>Secretario General</t>
  </si>
  <si>
    <t>Sub-Sec. Adtiva y Financiera</t>
  </si>
  <si>
    <t xml:space="preserve">LIC. CLARISSA DE LEON </t>
  </si>
  <si>
    <t>LIC. SULEIKA RUIZ CUEVAS</t>
  </si>
  <si>
    <t>Directora Financiera</t>
  </si>
  <si>
    <t>Encargada de Contabilidad</t>
  </si>
  <si>
    <t>LIGA MUNICIPAL DOMINICANA</t>
  </si>
  <si>
    <t xml:space="preserve">     EJECUCION PRESUPUESTARIA DE GASTOS Y</t>
  </si>
  <si>
    <t xml:space="preserve"> APLICACIONES FINANCIERA CORRESPONDIENTES AL MES DE MAYO</t>
  </si>
  <si>
    <t>TIPO</t>
  </si>
  <si>
    <t>CONCEPTO</t>
  </si>
  <si>
    <t>CTA</t>
  </si>
  <si>
    <t>SUBCTA</t>
  </si>
  <si>
    <t>AUX.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</si>
  <si>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</si>
  <si>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</si>
  <si>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</si>
  <si>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</si>
  <si>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</si>
  <si>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</si>
  <si>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</si>
  <si>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</si>
  <si>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</si>
  <si>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</si>
  <si>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</si>
  <si>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</si>
  <si>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ACUMULADOS</t>
  </si>
  <si>
    <t>01</t>
  </si>
  <si>
    <t>S. PERSONAL  CONTRATADO O IGUALADO</t>
  </si>
  <si>
    <t>06</t>
  </si>
  <si>
    <t>SUELDOS FIJOS EN TRAMITE DE PENSIONES</t>
  </si>
  <si>
    <t>REGALIA PASCUAL</t>
  </si>
  <si>
    <t>03</t>
  </si>
  <si>
    <t>PRESTACIONES LAB. POR DESVINC.</t>
  </si>
  <si>
    <t>VACACIONES NO DISFRUTADAS</t>
  </si>
  <si>
    <t>COMP. POE GASTOS DE ALIMENTACION</t>
  </si>
  <si>
    <t>COMP. HORAS EXTRAS</t>
  </si>
  <si>
    <t>05</t>
  </si>
  <si>
    <t>COMP.  POR SERV. DE SEGURIDAD</t>
  </si>
  <si>
    <t>COMP.  POR  RESULTADO</t>
  </si>
  <si>
    <t>08</t>
  </si>
  <si>
    <t>COMPENSACIONES ESPECIALES</t>
  </si>
  <si>
    <t>09</t>
  </si>
  <si>
    <t>GASTOS DE REPRESENT.</t>
  </si>
  <si>
    <t>02</t>
  </si>
  <si>
    <t>GRATIFICACIONES POR PASANTIAS</t>
  </si>
  <si>
    <t>04</t>
  </si>
  <si>
    <t>OTRAS GRATIFICACIONES</t>
  </si>
  <si>
    <t>CONTRIBUCION AL SEGURO DE SALUD</t>
  </si>
  <si>
    <t>CONTRIB. AL SEGURO DE PENSIONES</t>
  </si>
  <si>
    <t>CONTRIB. AL SEGURO RIESGO LAB.</t>
  </si>
  <si>
    <t>SERVICIOS  BASICOS</t>
  </si>
  <si>
    <t>TELEF. LARGA DISTANACIA</t>
  </si>
  <si>
    <t>TELEFAX Y CORREOS</t>
  </si>
  <si>
    <t>SERV. DE INTERNET Y TELEV. POR CABLE</t>
  </si>
  <si>
    <t xml:space="preserve">AGUA </t>
  </si>
  <si>
    <t>RECOLEC. DE RESIDUOS</t>
  </si>
  <si>
    <t>IMPRES. Y ENCUADERN.</t>
  </si>
  <si>
    <t>VIAT. DENTRO DEL PAIS</t>
  </si>
  <si>
    <t>VIAT. FUERA DEL PAIS</t>
  </si>
  <si>
    <t>ALQ. EDIF. Y LOCALES</t>
  </si>
  <si>
    <t>ALQ. MAQ Y EQUIPOS DE COMUNICACIÓN</t>
  </si>
  <si>
    <t>ALQ. MAQ Y EQUIPOS DE OFICINA</t>
  </si>
  <si>
    <t>ALQ. EQUIPO DE TRANSP.</t>
  </si>
  <si>
    <t>SEG. BIENES  INMUEBLES</t>
  </si>
  <si>
    <t>SEG. BIENES MUEBLES</t>
  </si>
  <si>
    <t>SEG. MEDICO</t>
  </si>
  <si>
    <t>OBRAS MENORES EN EDIFICACIONES</t>
  </si>
  <si>
    <t>MANT. Y REP. DE MUEBLE Y EQUIPO DE OF.</t>
  </si>
  <si>
    <t>MANT. Y REP. DE EQUIPO PARA COMPUT.</t>
  </si>
  <si>
    <t>MANT. Y REP. DE EQUIPOS  DE COMUNIC.</t>
  </si>
  <si>
    <t>MANT. Y REP. DE EQUIPO DE TRANSP.</t>
  </si>
  <si>
    <t>GASTOS JUDICIALES</t>
  </si>
  <si>
    <t>FUMIGACION</t>
  </si>
  <si>
    <t>LAVANDERIA</t>
  </si>
  <si>
    <t>LIMPIEZA E HIGIENE</t>
  </si>
  <si>
    <t xml:space="preserve">SERVICIOS DE CAPACITACION </t>
  </si>
  <si>
    <t>SERV. DE INFORMATICA Y SIST. COMPUT.</t>
  </si>
  <si>
    <t>OTROS SERV. TECNICOS PROF.</t>
  </si>
  <si>
    <t xml:space="preserve">IMPUESTOS, DERECHOS Y TASAS </t>
  </si>
  <si>
    <t>99</t>
  </si>
  <si>
    <t>OTROS GASTOS OPERAC. DE LA INST.</t>
  </si>
  <si>
    <t>MATERIALES Y SUM.</t>
  </si>
  <si>
    <t>ALIM. Y BEBIDAS PARA HUM.</t>
  </si>
  <si>
    <t>PRODUCTOS PECUARIOS</t>
  </si>
  <si>
    <t>PRODUCTOS AGRICOLAS</t>
  </si>
  <si>
    <t>ACABADOS TEXTILES</t>
  </si>
  <si>
    <t>PRENDA DE VESTIR</t>
  </si>
  <si>
    <t>PROD. DE PAPEL Y CARTON</t>
  </si>
  <si>
    <t>PROD. FARMACEUTICOS Y CON.</t>
  </si>
  <si>
    <t>CUEROS Y PIELES</t>
  </si>
  <si>
    <t>NEUMATICOS Y CAMARA DE AIRE</t>
  </si>
  <si>
    <t>ART. DE PLASTICOS Y CONEX.</t>
  </si>
  <si>
    <t>PRODUCTOS DE CEMENTOS</t>
  </si>
  <si>
    <t>PRODUCTOS METALICOS</t>
  </si>
  <si>
    <t>HERRAMIENTAS MENORES</t>
  </si>
  <si>
    <t>INSECTICIDAS, FUMIGANTES Y OTROS</t>
  </si>
  <si>
    <t>ACEITE Y GRASAS</t>
  </si>
  <si>
    <t>PINTURAS, LACAS, BARNIES, DILUYENTES Y ABSORB. ETC.</t>
  </si>
  <si>
    <t>UTILES DE ESCRIT., OF. INFORM Y ENS.</t>
  </si>
  <si>
    <t>PRODUCTOS ELECT. Y AFINES</t>
  </si>
  <si>
    <t>UTILES DIVERSOS</t>
  </si>
  <si>
    <t>TRANSFERENCIAS CORRIENTES</t>
  </si>
  <si>
    <t>PENSIONES Y JUBIL.</t>
  </si>
  <si>
    <t>AYDAS Y DONAC. PROG.  A  HOG. Y PERS.</t>
  </si>
  <si>
    <t>AYDAS Y DONAC. OCAS.  A  HOG. Y PERS.</t>
  </si>
  <si>
    <t>PREMIO LITERARIOS, DEPORTIVOS Y CUTURAL</t>
  </si>
  <si>
    <t>BECAS DE ESTUDIOS NAC.</t>
  </si>
  <si>
    <t>BECAS Y VIAJES DE ESTUDIOS EXT.</t>
  </si>
  <si>
    <t>TRANSF.  CTES.  A  EMPRESAS DEL SECTOR PUB.</t>
  </si>
  <si>
    <t>TRANSF. CTES. A INST. S/F DE LUCROS</t>
  </si>
  <si>
    <t>OTRAS TRANSF. CTES. A  INST. DE SEG. SOC.</t>
  </si>
  <si>
    <t>TRANSF.  CORRIENTES  A MUNICIPIOS</t>
  </si>
  <si>
    <t>OTRAS TRANSF. CTES. A  MUNICIPIOS</t>
  </si>
  <si>
    <t>TRANSF. CTES. A INSTIT. DESENT. MUNICIP.</t>
  </si>
  <si>
    <t>OTRAS TRANSF. CTES. A INSTIT. DESENT. MUNICIP.</t>
  </si>
  <si>
    <t>TRANSF. CTES. A INSTIT. PUB. NO FINANC. NAC.</t>
  </si>
  <si>
    <t xml:space="preserve">TRANSF. CTES. A INSTIT. PUB. NO FINANC. MUNIC. </t>
  </si>
  <si>
    <t>TRANSF. CTES. A INSTIT. PUB.  FINANC. MONET.</t>
  </si>
  <si>
    <t xml:space="preserve">TRANSF. CTES. DESTINADA A OTRAS INSTIT. PUB.  </t>
  </si>
  <si>
    <t>TRANSFERENCIAS DE CAPITAL</t>
  </si>
  <si>
    <t>TRANSF. DE CAPITAL  A  MUNICIPIOS</t>
  </si>
  <si>
    <t>OTRAS TRANSF. DE CAPITAL  A  MUNIC.</t>
  </si>
  <si>
    <t>BIENES MUEBLES, INMUEB. E INTANG.</t>
  </si>
  <si>
    <t>MUEBLES DE OFIC. Y ESTANTERIA</t>
  </si>
  <si>
    <t>MUEBLES DE ALOJAMIENTOS</t>
  </si>
  <si>
    <t>EQUIPOS DE COMPUTOS</t>
  </si>
  <si>
    <t>OTROS MUEBLES DE OFIC. NO IDENT. PRECEDENTEMENTE</t>
  </si>
  <si>
    <t>AUTOMOBILES Y CAMIONES</t>
  </si>
  <si>
    <t>OTROS EQUIPOS DE TRANSPORTE</t>
  </si>
  <si>
    <t>EQUIPOS DE SEGURADAD</t>
  </si>
  <si>
    <t>P'ROGRAMA DE INFORMATICA</t>
  </si>
  <si>
    <t>OBRAS</t>
  </si>
  <si>
    <t>OBRA PARA EDIFICACION NO RESIDENCIAL</t>
  </si>
  <si>
    <t>OBRAS PARA EDIF. Y OTRAS ESTRUCTURAS</t>
  </si>
  <si>
    <t>.</t>
  </si>
  <si>
    <t>GASTOS FINANCIEROS</t>
  </si>
  <si>
    <t>INTERESES  DEUDA  INTERNA  C/P</t>
  </si>
  <si>
    <t>INTERESES  DEUDA EXTERNA  C/P</t>
  </si>
  <si>
    <t>DISMINUCION DE DISPONIBILIDADES</t>
  </si>
  <si>
    <t>DISMINUCION DE PASIVOS FINANCIEROS</t>
  </si>
  <si>
    <t>AMORT. DE LA DEUDA PUB. INT. A C/P</t>
  </si>
  <si>
    <t>DISMINUCION DE PASIVOS</t>
  </si>
  <si>
    <t>4</t>
  </si>
  <si>
    <t>DISMINUCION CUENTA POR PAGAR</t>
  </si>
  <si>
    <t>TOTAL GASTOS Y APLICACIONES FINANCIERA</t>
  </si>
  <si>
    <t>LIC. VICTOR JOSE D' AZA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</si>
</sst>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44" x14ac:knownFonts="1">
    <font>
      <sz val="10"/>
      <name val="Arial"/>
    </font>
    <font>
      <sz val="10"/>
      <name val="Arial"/>
    </font>
    <font>
      <sz val="12"/>
      <name val="Arial"/>
      <family val="2"/>
    </font>
    <font>
      <b/>
      <sz val="20"/>
      <name val="Arial"/>
      <family val="2"/>
    </font>
    <font>
      <i/>
      <sz val="18"/>
      <name val="Arial"/>
      <family val="2"/>
    </font>
    <font>
      <sz val="24"/>
      <name val="Arial"/>
      <family val="2"/>
    </font>
    <font>
      <b/>
      <sz val="24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b/>
      <u val="singleAccounting"/>
      <sz val="14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3"/>
      <name val="Arial"/>
      <family val="2"/>
    </font>
    <font>
      <u val="singleAccounting"/>
      <sz val="14"/>
      <name val="Arial"/>
      <family val="2"/>
    </font>
    <font>
      <b/>
      <u val="doubleAccounting"/>
      <sz val="14"/>
      <name val="Arial"/>
      <family val="2"/>
    </font>
    <font>
      <b/>
      <u val="singleAccounting"/>
      <sz val="12"/>
      <name val="Arial"/>
      <family val="2"/>
    </font>
    <font>
      <sz val="12"/>
      <color rgb="FFFF0000"/>
      <name val="Arial"/>
      <family val="2"/>
    </font>
    <font>
      <sz val="18"/>
      <name val="Arial"/>
      <family val="2"/>
    </font>
    <font>
      <sz val="14"/>
      <color rgb="FFFF0000"/>
      <name val="Arial"/>
      <family val="2"/>
    </font>
    <font>
      <b/>
      <u val="singleAccounting"/>
      <sz val="18"/>
      <name val="Arial"/>
      <family val="2"/>
    </font>
    <font>
      <b/>
      <u/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20"/>
      <name val="Arial"/>
      <family val="2"/>
    </font>
    <font>
      <b/>
      <sz val="20"/>
      <color theme="1"/>
      <name val="Times New Roman"/>
      <family val="1"/>
    </font>
    <font>
      <sz val="20"/>
      <color theme="1"/>
      <name val="Times New Roman"/>
      <family val="1"/>
    </font>
    <font>
      <sz val="20"/>
      <name val="Times New Roman"/>
      <family val="1"/>
    </font>
    <font>
      <b/>
      <u val="singleAccounting"/>
      <sz val="2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u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1"/>
      <name val="Tahoma"/>
      <family val="2"/>
    </font>
    <font>
      <b/>
      <sz val="13"/>
      <name val="Arial"/>
      <family val="2"/>
    </font>
    <font>
      <b/>
      <sz val="12"/>
      <name val="Arial"/>
      <family val="2"/>
    </font>
    <font>
      <b/>
      <u val="doubleAccounting"/>
      <sz val="13"/>
      <name val="Arial"/>
      <family val="2"/>
    </font>
    <font>
      <b/>
      <u val="double"/>
      <sz val="13"/>
      <name val="Arial"/>
      <family val="2"/>
    </font>
    <font>
      <b/>
      <u/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u val="singleAccounting"/>
      <sz val="1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91">
    <xf numFmtId="0" fontId="0" fillId="0" borderId="0" xfId="0"/>
    <xf numFmtId="0" fontId="2" fillId="2" borderId="0" xfId="0" applyFont="1" applyFill="1" applyBorder="1" applyAlignment="1">
      <alignment horizontal="center" vertical="center"/>
    </xf>
    <xf numFmtId="43" fontId="2" fillId="2" borderId="0" xfId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43" fontId="5" fillId="2" borderId="0" xfId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7" fillId="3" borderId="3" xfId="0" applyFont="1" applyFill="1" applyBorder="1" applyAlignment="1">
      <alignment horizontal="center" vertical="center" wrapText="1"/>
    </xf>
    <xf numFmtId="43" fontId="7" fillId="3" borderId="3" xfId="2" applyFont="1" applyFill="1" applyBorder="1" applyAlignment="1">
      <alignment horizontal="center" vertical="center" wrapText="1"/>
    </xf>
    <xf numFmtId="43" fontId="7" fillId="4" borderId="3" xfId="2" applyFont="1" applyFill="1" applyBorder="1" applyAlignment="1">
      <alignment horizontal="center" vertical="center" wrapText="1"/>
    </xf>
    <xf numFmtId="43" fontId="7" fillId="5" borderId="3" xfId="2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center" vertical="center" wrapText="1"/>
    </xf>
    <xf numFmtId="43" fontId="7" fillId="3" borderId="4" xfId="2" applyFont="1" applyFill="1" applyBorder="1" applyAlignment="1">
      <alignment horizontal="center" vertical="center" wrapText="1"/>
    </xf>
    <xf numFmtId="43" fontId="2" fillId="3" borderId="0" xfId="1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9" fillId="3" borderId="6" xfId="0" applyFont="1" applyFill="1" applyBorder="1" applyAlignment="1">
      <alignment horizontal="center" vertical="center"/>
    </xf>
    <xf numFmtId="43" fontId="10" fillId="3" borderId="6" xfId="0" applyNumberFormat="1" applyFont="1" applyFill="1" applyBorder="1" applyAlignment="1">
      <alignment vertical="center"/>
    </xf>
    <xf numFmtId="43" fontId="10" fillId="5" borderId="6" xfId="0" applyNumberFormat="1" applyFont="1" applyFill="1" applyBorder="1" applyAlignment="1">
      <alignment vertical="center"/>
    </xf>
    <xf numFmtId="43" fontId="10" fillId="3" borderId="7" xfId="0" applyNumberFormat="1" applyFont="1" applyFill="1" applyBorder="1" applyAlignment="1">
      <alignment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vertical="center"/>
    </xf>
    <xf numFmtId="43" fontId="11" fillId="2" borderId="9" xfId="2" applyFont="1" applyFill="1" applyBorder="1" applyAlignment="1">
      <alignment vertical="center"/>
    </xf>
    <xf numFmtId="43" fontId="11" fillId="5" borderId="9" xfId="2" applyFont="1" applyFill="1" applyBorder="1" applyAlignment="1">
      <alignment vertical="center"/>
    </xf>
    <xf numFmtId="43" fontId="11" fillId="0" borderId="9" xfId="1" applyFont="1" applyFill="1" applyBorder="1" applyAlignment="1">
      <alignment vertical="center"/>
    </xf>
    <xf numFmtId="43" fontId="10" fillId="0" borderId="10" xfId="2" applyFont="1" applyFill="1" applyBorder="1" applyAlignment="1">
      <alignment vertical="center"/>
    </xf>
    <xf numFmtId="43" fontId="12" fillId="2" borderId="0" xfId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vertical="center"/>
    </xf>
    <xf numFmtId="43" fontId="11" fillId="0" borderId="12" xfId="2" applyFont="1" applyFill="1" applyBorder="1" applyAlignment="1">
      <alignment vertical="center"/>
    </xf>
    <xf numFmtId="43" fontId="11" fillId="2" borderId="12" xfId="2" applyFont="1" applyFill="1" applyBorder="1" applyAlignment="1">
      <alignment vertical="center"/>
    </xf>
    <xf numFmtId="43" fontId="11" fillId="5" borderId="12" xfId="2" applyFont="1" applyFill="1" applyBorder="1" applyAlignment="1">
      <alignment vertical="center"/>
    </xf>
    <xf numFmtId="43" fontId="11" fillId="0" borderId="12" xfId="1" applyFont="1" applyFill="1" applyBorder="1" applyAlignment="1">
      <alignment vertical="center"/>
    </xf>
    <xf numFmtId="43" fontId="11" fillId="0" borderId="13" xfId="2" applyFont="1" applyFill="1" applyBorder="1" applyAlignment="1">
      <alignment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vertical="center"/>
    </xf>
    <xf numFmtId="0" fontId="7" fillId="2" borderId="12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8" fillId="2" borderId="15" xfId="0" applyFont="1" applyFill="1" applyBorder="1"/>
    <xf numFmtId="0" fontId="8" fillId="5" borderId="15" xfId="0" applyFont="1" applyFill="1" applyBorder="1"/>
    <xf numFmtId="43" fontId="8" fillId="0" borderId="15" xfId="1" applyFont="1" applyFill="1" applyBorder="1"/>
    <xf numFmtId="0" fontId="0" fillId="0" borderId="16" xfId="0" applyFill="1" applyBorder="1"/>
    <xf numFmtId="43" fontId="0" fillId="0" borderId="0" xfId="1" applyFont="1" applyBorder="1"/>
    <xf numFmtId="0" fontId="0" fillId="0" borderId="0" xfId="0" applyBorder="1"/>
    <xf numFmtId="0" fontId="11" fillId="2" borderId="17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left" vertical="center"/>
    </xf>
    <xf numFmtId="43" fontId="11" fillId="2" borderId="17" xfId="2" applyFont="1" applyFill="1" applyBorder="1" applyAlignment="1">
      <alignment vertical="center"/>
    </xf>
    <xf numFmtId="43" fontId="11" fillId="0" borderId="17" xfId="2" applyFont="1" applyFill="1" applyBorder="1" applyAlignment="1">
      <alignment vertical="center"/>
    </xf>
    <xf numFmtId="43" fontId="11" fillId="0" borderId="17" xfId="1" applyFont="1" applyFill="1" applyBorder="1" applyAlignment="1">
      <alignment vertical="center"/>
    </xf>
    <xf numFmtId="43" fontId="10" fillId="0" borderId="17" xfId="2" applyFont="1" applyFill="1" applyBorder="1" applyAlignment="1">
      <alignment vertical="center"/>
    </xf>
    <xf numFmtId="0" fontId="11" fillId="3" borderId="5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43" fontId="10" fillId="3" borderId="18" xfId="1" applyFont="1" applyFill="1" applyBorder="1" applyAlignment="1">
      <alignment vertical="center"/>
    </xf>
    <xf numFmtId="43" fontId="10" fillId="5" borderId="18" xfId="1" applyFont="1" applyFill="1" applyBorder="1" applyAlignment="1">
      <alignment vertical="center"/>
    </xf>
    <xf numFmtId="43" fontId="10" fillId="3" borderId="19" xfId="1" applyFont="1" applyFill="1" applyBorder="1" applyAlignment="1">
      <alignment vertical="center"/>
    </xf>
    <xf numFmtId="43" fontId="12" fillId="3" borderId="0" xfId="1" applyFont="1" applyFill="1" applyBorder="1" applyAlignment="1">
      <alignment vertical="center"/>
    </xf>
    <xf numFmtId="43" fontId="12" fillId="3" borderId="0" xfId="0" applyNumberFormat="1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vertical="center"/>
    </xf>
    <xf numFmtId="43" fontId="11" fillId="2" borderId="21" xfId="2" applyFont="1" applyFill="1" applyBorder="1" applyAlignment="1">
      <alignment vertical="center"/>
    </xf>
    <xf numFmtId="43" fontId="11" fillId="5" borderId="21" xfId="2" applyFont="1" applyFill="1" applyBorder="1" applyAlignment="1">
      <alignment vertical="center"/>
    </xf>
    <xf numFmtId="43" fontId="11" fillId="0" borderId="21" xfId="1" applyFont="1" applyFill="1" applyBorder="1" applyAlignment="1">
      <alignment vertical="center"/>
    </xf>
    <xf numFmtId="43" fontId="10" fillId="0" borderId="22" xfId="2" applyFont="1" applyFill="1" applyBorder="1" applyAlignment="1">
      <alignment vertical="center"/>
    </xf>
    <xf numFmtId="43" fontId="7" fillId="0" borderId="12" xfId="2" applyFont="1" applyFill="1" applyBorder="1" applyAlignment="1">
      <alignment vertical="center"/>
    </xf>
    <xf numFmtId="43" fontId="12" fillId="0" borderId="0" xfId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vertical="center"/>
    </xf>
    <xf numFmtId="43" fontId="11" fillId="0" borderId="15" xfId="2" applyFont="1" applyFill="1" applyBorder="1" applyAlignment="1">
      <alignment vertical="center"/>
    </xf>
    <xf numFmtId="43" fontId="11" fillId="0" borderId="15" xfId="1" applyFont="1" applyFill="1" applyBorder="1" applyAlignment="1">
      <alignment vertical="center"/>
    </xf>
    <xf numFmtId="0" fontId="11" fillId="2" borderId="17" xfId="0" applyFont="1" applyFill="1" applyBorder="1" applyAlignment="1">
      <alignment vertical="center"/>
    </xf>
    <xf numFmtId="0" fontId="7" fillId="3" borderId="5" xfId="0" applyFont="1" applyFill="1" applyBorder="1" applyAlignment="1">
      <alignment horizontal="center" vertical="center"/>
    </xf>
    <xf numFmtId="43" fontId="10" fillId="3" borderId="18" xfId="0" applyNumberFormat="1" applyFont="1" applyFill="1" applyBorder="1" applyAlignment="1">
      <alignment vertical="center"/>
    </xf>
    <xf numFmtId="43" fontId="10" fillId="3" borderId="24" xfId="0" applyNumberFormat="1" applyFont="1" applyFill="1" applyBorder="1" applyAlignment="1">
      <alignment vertical="center"/>
    </xf>
    <xf numFmtId="43" fontId="10" fillId="5" borderId="24" xfId="0" applyNumberFormat="1" applyFont="1" applyFill="1" applyBorder="1" applyAlignment="1">
      <alignment vertical="center"/>
    </xf>
    <xf numFmtId="43" fontId="10" fillId="3" borderId="19" xfId="0" applyNumberFormat="1" applyFont="1" applyFill="1" applyBorder="1" applyAlignment="1">
      <alignment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vertical="center"/>
    </xf>
    <xf numFmtId="43" fontId="11" fillId="0" borderId="10" xfId="2" applyFont="1" applyFill="1" applyBorder="1" applyAlignment="1">
      <alignment vertical="center"/>
    </xf>
    <xf numFmtId="43" fontId="12" fillId="2" borderId="0" xfId="0" applyNumberFormat="1" applyFont="1" applyFill="1" applyBorder="1" applyAlignment="1">
      <alignment vertical="center"/>
    </xf>
    <xf numFmtId="43" fontId="10" fillId="3" borderId="18" xfId="2" applyFont="1" applyFill="1" applyBorder="1" applyAlignment="1">
      <alignment vertical="center"/>
    </xf>
    <xf numFmtId="43" fontId="10" fillId="5" borderId="18" xfId="2" applyFont="1" applyFill="1" applyBorder="1" applyAlignment="1">
      <alignment vertical="center"/>
    </xf>
    <xf numFmtId="43" fontId="10" fillId="3" borderId="19" xfId="2" applyFont="1" applyFill="1" applyBorder="1" applyAlignment="1">
      <alignment vertical="center"/>
    </xf>
    <xf numFmtId="43" fontId="11" fillId="6" borderId="21" xfId="1" applyFont="1" applyFill="1" applyBorder="1" applyAlignment="1">
      <alignment vertical="center"/>
    </xf>
    <xf numFmtId="43" fontId="10" fillId="6" borderId="22" xfId="2" applyFont="1" applyFill="1" applyBorder="1" applyAlignment="1">
      <alignment vertical="center"/>
    </xf>
    <xf numFmtId="43" fontId="11" fillId="6" borderId="12" xfId="1" applyFont="1" applyFill="1" applyBorder="1" applyAlignment="1">
      <alignment vertical="center"/>
    </xf>
    <xf numFmtId="43" fontId="11" fillId="6" borderId="13" xfId="2" applyFont="1" applyFill="1" applyBorder="1" applyAlignment="1">
      <alignment vertical="center"/>
    </xf>
    <xf numFmtId="0" fontId="11" fillId="2" borderId="12" xfId="0" applyFont="1" applyFill="1" applyBorder="1" applyAlignment="1">
      <alignment vertical="center" wrapText="1"/>
    </xf>
    <xf numFmtId="43" fontId="14" fillId="0" borderId="12" xfId="2" applyFont="1" applyFill="1" applyBorder="1" applyAlignment="1">
      <alignment vertical="center"/>
    </xf>
    <xf numFmtId="43" fontId="12" fillId="0" borderId="0" xfId="0" applyNumberFormat="1" applyFont="1" applyFill="1" applyBorder="1" applyAlignment="1">
      <alignment vertical="center"/>
    </xf>
    <xf numFmtId="0" fontId="11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43" fontId="10" fillId="3" borderId="12" xfId="2" applyFont="1" applyFill="1" applyBorder="1" applyAlignment="1">
      <alignment vertical="center"/>
    </xf>
    <xf numFmtId="43" fontId="10" fillId="5" borderId="12" xfId="2" applyFont="1" applyFill="1" applyBorder="1" applyAlignment="1">
      <alignment vertical="center"/>
    </xf>
    <xf numFmtId="43" fontId="10" fillId="3" borderId="13" xfId="2" applyFont="1" applyFill="1" applyBorder="1" applyAlignment="1">
      <alignment vertical="center"/>
    </xf>
    <xf numFmtId="43" fontId="10" fillId="2" borderId="12" xfId="2" applyFont="1" applyFill="1" applyBorder="1" applyAlignment="1">
      <alignment vertical="center"/>
    </xf>
    <xf numFmtId="43" fontId="10" fillId="0" borderId="13" xfId="2" applyFont="1" applyFill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9" fillId="2" borderId="12" xfId="0" applyFont="1" applyFill="1" applyBorder="1" applyAlignment="1">
      <alignment horizontal="center" vertical="center"/>
    </xf>
    <xf numFmtId="43" fontId="10" fillId="0" borderId="12" xfId="2" applyFont="1" applyFill="1" applyBorder="1" applyAlignment="1">
      <alignment vertical="center"/>
    </xf>
    <xf numFmtId="43" fontId="10" fillId="0" borderId="12" xfId="1" applyFont="1" applyFill="1" applyBorder="1" applyAlignment="1">
      <alignment vertical="center"/>
    </xf>
    <xf numFmtId="0" fontId="11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43" fontId="15" fillId="4" borderId="15" xfId="2" applyFont="1" applyFill="1" applyBorder="1" applyAlignment="1">
      <alignment vertical="center"/>
    </xf>
    <xf numFmtId="43" fontId="15" fillId="3" borderId="15" xfId="2" applyFont="1" applyFill="1" applyBorder="1" applyAlignment="1">
      <alignment vertical="center"/>
    </xf>
    <xf numFmtId="43" fontId="15" fillId="5" borderId="15" xfId="2" applyFont="1" applyFill="1" applyBorder="1" applyAlignment="1">
      <alignment vertical="center"/>
    </xf>
    <xf numFmtId="43" fontId="15" fillId="3" borderId="16" xfId="2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43" fontId="2" fillId="2" borderId="17" xfId="1" applyFont="1" applyFill="1" applyBorder="1" applyAlignment="1">
      <alignment vertical="center"/>
    </xf>
    <xf numFmtId="43" fontId="16" fillId="2" borderId="0" xfId="2" applyFont="1" applyFill="1" applyBorder="1" applyAlignment="1">
      <alignment vertical="center"/>
    </xf>
    <xf numFmtId="43" fontId="17" fillId="2" borderId="0" xfId="1" applyFont="1" applyFill="1" applyBorder="1" applyAlignment="1">
      <alignment vertical="center"/>
    </xf>
    <xf numFmtId="43" fontId="2" fillId="2" borderId="0" xfId="2" applyFont="1" applyFill="1" applyBorder="1" applyAlignment="1">
      <alignment vertical="center"/>
    </xf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vertical="center"/>
    </xf>
    <xf numFmtId="43" fontId="11" fillId="2" borderId="0" xfId="2" applyFont="1" applyFill="1" applyBorder="1" applyAlignment="1">
      <alignment vertical="center"/>
    </xf>
    <xf numFmtId="43" fontId="18" fillId="2" borderId="0" xfId="2" applyFont="1" applyFill="1" applyBorder="1" applyAlignment="1">
      <alignment vertical="center"/>
    </xf>
    <xf numFmtId="43" fontId="19" fillId="2" borderId="0" xfId="2" applyFont="1" applyFill="1" applyBorder="1" applyAlignment="1">
      <alignment vertical="center"/>
    </xf>
    <xf numFmtId="43" fontId="18" fillId="2" borderId="0" xfId="1" applyFont="1" applyFill="1" applyBorder="1" applyAlignment="1">
      <alignment vertical="center"/>
    </xf>
    <xf numFmtId="43" fontId="20" fillId="2" borderId="0" xfId="2" applyFont="1" applyFill="1" applyBorder="1" applyAlignment="1">
      <alignment vertical="center"/>
    </xf>
    <xf numFmtId="43" fontId="23" fillId="2" borderId="0" xfId="1" applyFont="1" applyFill="1" applyBorder="1" applyAlignment="1">
      <alignment vertical="center"/>
    </xf>
    <xf numFmtId="0" fontId="23" fillId="2" borderId="0" xfId="0" applyFont="1" applyFill="1" applyBorder="1" applyAlignment="1">
      <alignment vertical="center"/>
    </xf>
    <xf numFmtId="43" fontId="24" fillId="2" borderId="0" xfId="1" applyFont="1" applyFill="1" applyBorder="1" applyAlignment="1">
      <alignment vertical="center"/>
    </xf>
    <xf numFmtId="0" fontId="24" fillId="2" borderId="0" xfId="0" applyFont="1" applyFill="1" applyBorder="1" applyAlignment="1">
      <alignment vertical="center"/>
    </xf>
    <xf numFmtId="0" fontId="24" fillId="2" borderId="0" xfId="0" applyFont="1" applyFill="1" applyBorder="1" applyAlignment="1">
      <alignment horizontal="center" vertical="center"/>
    </xf>
    <xf numFmtId="164" fontId="24" fillId="2" borderId="0" xfId="0" applyNumberFormat="1" applyFont="1" applyFill="1" applyBorder="1" applyAlignment="1">
      <alignment vertical="center"/>
    </xf>
    <xf numFmtId="0" fontId="25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43" fontId="27" fillId="2" borderId="0" xfId="2" applyFont="1" applyFill="1" applyBorder="1" applyAlignment="1">
      <alignment vertical="center"/>
    </xf>
    <xf numFmtId="0" fontId="28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0" fontId="30" fillId="2" borderId="0" xfId="0" applyFont="1" applyFill="1" applyAlignment="1">
      <alignment vertical="center"/>
    </xf>
    <xf numFmtId="43" fontId="16" fillId="2" borderId="0" xfId="0" applyNumberFormat="1" applyFont="1" applyFill="1" applyBorder="1" applyAlignment="1">
      <alignment vertical="center"/>
    </xf>
    <xf numFmtId="43" fontId="16" fillId="5" borderId="0" xfId="0" applyNumberFormat="1" applyFont="1" applyFill="1" applyBorder="1" applyAlignment="1">
      <alignment vertical="center"/>
    </xf>
    <xf numFmtId="43" fontId="16" fillId="0" borderId="0" xfId="2" applyFont="1" applyFill="1" applyBorder="1" applyAlignment="1">
      <alignment vertical="center"/>
    </xf>
    <xf numFmtId="0" fontId="31" fillId="7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8" fillId="2" borderId="0" xfId="0" applyFont="1" applyFill="1" applyBorder="1"/>
    <xf numFmtId="0" fontId="8" fillId="5" borderId="0" xfId="0" applyFont="1" applyFill="1" applyBorder="1"/>
    <xf numFmtId="0" fontId="0" fillId="0" borderId="0" xfId="0" applyFill="1" applyBorder="1"/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22" fillId="2" borderId="25" xfId="0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49" fontId="35" fillId="2" borderId="0" xfId="0" applyNumberFormat="1" applyFont="1" applyFill="1" applyBorder="1" applyAlignment="1">
      <alignment vertical="center"/>
    </xf>
    <xf numFmtId="49" fontId="35" fillId="2" borderId="0" xfId="0" applyNumberFormat="1" applyFont="1" applyFill="1" applyBorder="1" applyAlignment="1">
      <alignment horizontal="center" vertical="center"/>
    </xf>
    <xf numFmtId="0" fontId="13" fillId="0" borderId="0" xfId="0" applyFont="1"/>
    <xf numFmtId="0" fontId="35" fillId="2" borderId="0" xfId="0" applyFont="1" applyFill="1" applyBorder="1" applyAlignment="1">
      <alignment horizontal="center" vertical="center"/>
    </xf>
    <xf numFmtId="43" fontId="35" fillId="2" borderId="0" xfId="1" applyFont="1" applyFill="1" applyBorder="1" applyAlignment="1">
      <alignment horizontal="center" vertical="center"/>
    </xf>
    <xf numFmtId="43" fontId="13" fillId="2" borderId="0" xfId="1" applyFont="1" applyFill="1"/>
    <xf numFmtId="43" fontId="13" fillId="2" borderId="0" xfId="1" applyFont="1" applyFill="1" applyAlignment="1">
      <alignment vertical="center"/>
    </xf>
    <xf numFmtId="43" fontId="13" fillId="2" borderId="0" xfId="1" applyFont="1" applyFill="1" applyAlignment="1">
      <alignment horizontal="right"/>
    </xf>
    <xf numFmtId="0" fontId="13" fillId="2" borderId="0" xfId="0" applyFont="1" applyFill="1"/>
    <xf numFmtId="0" fontId="13" fillId="2" borderId="0" xfId="0" applyFont="1" applyFill="1" applyAlignment="1">
      <alignment horizontal="center"/>
    </xf>
    <xf numFmtId="0" fontId="35" fillId="2" borderId="0" xfId="0" applyFont="1" applyFill="1" applyBorder="1" applyAlignment="1">
      <alignment vertical="center"/>
    </xf>
    <xf numFmtId="0" fontId="35" fillId="2" borderId="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/>
    <xf numFmtId="0" fontId="36" fillId="0" borderId="27" xfId="0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/>
    </xf>
    <xf numFmtId="49" fontId="36" fillId="0" borderId="28" xfId="0" applyNumberFormat="1" applyFont="1" applyBorder="1" applyAlignment="1">
      <alignment horizontal="center" vertical="center"/>
    </xf>
    <xf numFmtId="43" fontId="36" fillId="0" borderId="28" xfId="1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5" fillId="4" borderId="30" xfId="0" applyFont="1" applyFill="1" applyBorder="1" applyAlignment="1">
      <alignment horizontal="center" vertical="center"/>
    </xf>
    <xf numFmtId="0" fontId="35" fillId="4" borderId="31" xfId="0" applyFont="1" applyFill="1" applyBorder="1" applyAlignment="1">
      <alignment vertical="center"/>
    </xf>
    <xf numFmtId="0" fontId="35" fillId="4" borderId="31" xfId="0" applyFont="1" applyFill="1" applyBorder="1" applyAlignment="1">
      <alignment horizontal="center" vertical="center"/>
    </xf>
    <xf numFmtId="43" fontId="37" fillId="4" borderId="31" xfId="0" applyNumberFormat="1" applyFont="1" applyFill="1" applyBorder="1" applyAlignment="1">
      <alignment vertical="center"/>
    </xf>
    <xf numFmtId="43" fontId="37" fillId="4" borderId="32" xfId="1" applyFont="1" applyFill="1" applyBorder="1" applyAlignment="1">
      <alignment vertical="center"/>
    </xf>
    <xf numFmtId="43" fontId="35" fillId="0" borderId="0" xfId="0" applyNumberFormat="1" applyFont="1" applyAlignment="1">
      <alignment vertical="center"/>
    </xf>
    <xf numFmtId="0" fontId="35" fillId="0" borderId="0" xfId="0" applyFont="1" applyAlignment="1">
      <alignment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49" fontId="13" fillId="0" borderId="21" xfId="0" applyNumberFormat="1" applyFont="1" applyBorder="1" applyAlignment="1">
      <alignment horizontal="center" vertical="center"/>
    </xf>
    <xf numFmtId="0" fontId="13" fillId="0" borderId="21" xfId="0" applyNumberFormat="1" applyFont="1" applyBorder="1" applyAlignment="1">
      <alignment vertical="center"/>
    </xf>
    <xf numFmtId="43" fontId="13" fillId="0" borderId="21" xfId="1" applyFont="1" applyBorder="1" applyAlignment="1">
      <alignment vertical="center"/>
    </xf>
    <xf numFmtId="43" fontId="13" fillId="8" borderId="21" xfId="1" applyFont="1" applyFill="1" applyBorder="1" applyAlignment="1">
      <alignment vertical="center"/>
    </xf>
    <xf numFmtId="43" fontId="13" fillId="0" borderId="21" xfId="1" applyFont="1" applyBorder="1" applyAlignment="1">
      <alignment horizontal="right" vertical="center"/>
    </xf>
    <xf numFmtId="43" fontId="13" fillId="0" borderId="22" xfId="0" applyNumberFormat="1" applyFont="1" applyBorder="1" applyAlignment="1">
      <alignment vertical="center"/>
    </xf>
    <xf numFmtId="43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49" fontId="13" fillId="0" borderId="12" xfId="0" applyNumberFormat="1" applyFont="1" applyBorder="1" applyAlignment="1">
      <alignment horizontal="center" vertical="center"/>
    </xf>
    <xf numFmtId="0" fontId="13" fillId="0" borderId="12" xfId="0" applyNumberFormat="1" applyFont="1" applyBorder="1" applyAlignment="1">
      <alignment vertical="center"/>
    </xf>
    <xf numFmtId="43" fontId="13" fillId="0" borderId="12" xfId="1" applyFont="1" applyBorder="1" applyAlignment="1">
      <alignment vertical="center"/>
    </xf>
    <xf numFmtId="43" fontId="13" fillId="8" borderId="12" xfId="1" applyFont="1" applyFill="1" applyBorder="1" applyAlignment="1">
      <alignment vertical="center"/>
    </xf>
    <xf numFmtId="43" fontId="13" fillId="0" borderId="12" xfId="1" applyFont="1" applyBorder="1" applyAlignment="1">
      <alignment horizontal="right" vertical="center"/>
    </xf>
    <xf numFmtId="43" fontId="13" fillId="0" borderId="13" xfId="0" applyNumberFormat="1" applyFont="1" applyFill="1" applyBorder="1" applyAlignment="1">
      <alignment vertical="center"/>
    </xf>
    <xf numFmtId="0" fontId="13" fillId="0" borderId="12" xfId="1" applyNumberFormat="1" applyFont="1" applyBorder="1" applyAlignment="1">
      <alignment horizontal="left" vertical="center"/>
    </xf>
    <xf numFmtId="43" fontId="13" fillId="2" borderId="12" xfId="1" applyFont="1" applyFill="1" applyBorder="1" applyAlignment="1">
      <alignment vertical="center"/>
    </xf>
    <xf numFmtId="43" fontId="13" fillId="0" borderId="13" xfId="0" applyNumberFormat="1" applyFont="1" applyBorder="1" applyAlignment="1">
      <alignment vertical="center"/>
    </xf>
    <xf numFmtId="0" fontId="13" fillId="2" borderId="0" xfId="0" applyFont="1" applyFill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49" fontId="13" fillId="0" borderId="34" xfId="0" applyNumberFormat="1" applyFont="1" applyBorder="1" applyAlignment="1">
      <alignment horizontal="center" vertical="center"/>
    </xf>
    <xf numFmtId="0" fontId="13" fillId="0" borderId="34" xfId="0" applyFont="1" applyBorder="1" applyAlignment="1">
      <alignment vertical="center"/>
    </xf>
    <xf numFmtId="43" fontId="13" fillId="0" borderId="34" xfId="1" applyFont="1" applyBorder="1" applyAlignment="1">
      <alignment vertical="center"/>
    </xf>
    <xf numFmtId="43" fontId="13" fillId="8" borderId="34" xfId="1" applyFont="1" applyFill="1" applyBorder="1" applyAlignment="1">
      <alignment vertical="center"/>
    </xf>
    <xf numFmtId="43" fontId="13" fillId="0" borderId="34" xfId="1" applyFont="1" applyBorder="1" applyAlignment="1">
      <alignment horizontal="right" vertical="center"/>
    </xf>
    <xf numFmtId="43" fontId="13" fillId="0" borderId="35" xfId="0" applyNumberFormat="1" applyFont="1" applyBorder="1" applyAlignment="1">
      <alignment vertical="center"/>
    </xf>
    <xf numFmtId="0" fontId="13" fillId="0" borderId="17" xfId="0" applyFont="1" applyBorder="1" applyAlignment="1">
      <alignment horizontal="center" vertical="center"/>
    </xf>
    <xf numFmtId="0" fontId="13" fillId="0" borderId="17" xfId="0" applyFont="1" applyBorder="1" applyAlignment="1">
      <alignment vertical="center"/>
    </xf>
    <xf numFmtId="43" fontId="13" fillId="0" borderId="17" xfId="1" applyFont="1" applyBorder="1" applyAlignment="1">
      <alignment vertical="center"/>
    </xf>
    <xf numFmtId="43" fontId="13" fillId="0" borderId="17" xfId="1" applyFont="1" applyBorder="1" applyAlignment="1">
      <alignment horizontal="right" vertical="center"/>
    </xf>
    <xf numFmtId="43" fontId="13" fillId="0" borderId="17" xfId="0" applyNumberFormat="1" applyFont="1" applyBorder="1" applyAlignment="1">
      <alignment vertical="center"/>
    </xf>
    <xf numFmtId="0" fontId="35" fillId="4" borderId="36" xfId="0" applyFont="1" applyFill="1" applyBorder="1" applyAlignment="1">
      <alignment horizontal="center" vertical="center"/>
    </xf>
    <xf numFmtId="0" fontId="35" fillId="4" borderId="24" xfId="0" applyFont="1" applyFill="1" applyBorder="1" applyAlignment="1">
      <alignment horizontal="center" vertical="center"/>
    </xf>
    <xf numFmtId="43" fontId="37" fillId="4" borderId="24" xfId="0" applyNumberFormat="1" applyFont="1" applyFill="1" applyBorder="1" applyAlignment="1">
      <alignment vertical="center"/>
    </xf>
    <xf numFmtId="43" fontId="37" fillId="4" borderId="24" xfId="1" applyFont="1" applyFill="1" applyBorder="1" applyAlignment="1">
      <alignment vertical="center"/>
    </xf>
    <xf numFmtId="43" fontId="37" fillId="4" borderId="24" xfId="1" applyFont="1" applyFill="1" applyBorder="1" applyAlignment="1">
      <alignment horizontal="right" vertical="center"/>
    </xf>
    <xf numFmtId="43" fontId="37" fillId="4" borderId="37" xfId="0" applyNumberFormat="1" applyFont="1" applyFill="1" applyBorder="1" applyAlignment="1">
      <alignment vertical="center"/>
    </xf>
    <xf numFmtId="0" fontId="13" fillId="0" borderId="21" xfId="0" applyFont="1" applyBorder="1" applyAlignment="1">
      <alignment vertical="center"/>
    </xf>
    <xf numFmtId="43" fontId="13" fillId="0" borderId="21" xfId="0" applyNumberFormat="1" applyFont="1" applyBorder="1" applyAlignment="1">
      <alignment vertical="center"/>
    </xf>
    <xf numFmtId="43" fontId="13" fillId="0" borderId="12" xfId="0" applyNumberFormat="1" applyFont="1" applyBorder="1" applyAlignment="1">
      <alignment vertical="center"/>
    </xf>
    <xf numFmtId="0" fontId="13" fillId="0" borderId="12" xfId="0" applyFont="1" applyFill="1" applyBorder="1" applyAlignment="1">
      <alignment horizontal="center" vertical="center"/>
    </xf>
    <xf numFmtId="49" fontId="13" fillId="0" borderId="12" xfId="0" applyNumberFormat="1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vertical="center"/>
    </xf>
    <xf numFmtId="0" fontId="13" fillId="0" borderId="11" xfId="0" applyFont="1" applyFill="1" applyBorder="1" applyAlignment="1">
      <alignment horizontal="center" vertical="center"/>
    </xf>
    <xf numFmtId="43" fontId="13" fillId="0" borderId="12" xfId="1" applyFont="1" applyFill="1" applyBorder="1" applyAlignment="1">
      <alignment vertical="center"/>
    </xf>
    <xf numFmtId="43" fontId="13" fillId="0" borderId="12" xfId="1" applyFont="1" applyFill="1" applyBorder="1" applyAlignment="1">
      <alignment horizontal="right" vertical="center"/>
    </xf>
    <xf numFmtId="43" fontId="13" fillId="0" borderId="0" xfId="0" applyNumberFormat="1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3" fillId="2" borderId="12" xfId="0" applyFont="1" applyFill="1" applyBorder="1" applyAlignment="1">
      <alignment vertical="center"/>
    </xf>
    <xf numFmtId="49" fontId="13" fillId="0" borderId="17" xfId="0" applyNumberFormat="1" applyFont="1" applyBorder="1" applyAlignment="1">
      <alignment horizontal="center" vertical="center"/>
    </xf>
    <xf numFmtId="0" fontId="13" fillId="4" borderId="36" xfId="0" applyFont="1" applyFill="1" applyBorder="1" applyAlignment="1">
      <alignment horizontal="center" vertical="center"/>
    </xf>
    <xf numFmtId="0" fontId="13" fillId="4" borderId="24" xfId="0" applyFont="1" applyFill="1" applyBorder="1" applyAlignment="1">
      <alignment horizontal="center" vertical="center"/>
    </xf>
    <xf numFmtId="49" fontId="13" fillId="4" borderId="24" xfId="0" applyNumberFormat="1" applyFont="1" applyFill="1" applyBorder="1" applyAlignment="1">
      <alignment horizontal="center" vertical="center"/>
    </xf>
    <xf numFmtId="43" fontId="38" fillId="4" borderId="24" xfId="1" applyFont="1" applyFill="1" applyBorder="1" applyAlignment="1">
      <alignment vertical="center"/>
    </xf>
    <xf numFmtId="43" fontId="38" fillId="4" borderId="24" xfId="1" applyFont="1" applyFill="1" applyBorder="1" applyAlignment="1">
      <alignment horizontal="right" vertical="center"/>
    </xf>
    <xf numFmtId="43" fontId="13" fillId="0" borderId="38" xfId="1" applyFont="1" applyBorder="1" applyAlignment="1">
      <alignment vertical="center"/>
    </xf>
    <xf numFmtId="43" fontId="13" fillId="0" borderId="0" xfId="1" applyFont="1" applyAlignment="1">
      <alignment vertical="center"/>
    </xf>
    <xf numFmtId="0" fontId="2" fillId="0" borderId="12" xfId="0" applyFont="1" applyFill="1" applyBorder="1" applyAlignment="1">
      <alignment vertical="center"/>
    </xf>
    <xf numFmtId="0" fontId="13" fillId="4" borderId="36" xfId="0" applyFont="1" applyFill="1" applyBorder="1" applyAlignment="1">
      <alignment vertical="center"/>
    </xf>
    <xf numFmtId="0" fontId="13" fillId="4" borderId="24" xfId="0" applyFont="1" applyFill="1" applyBorder="1" applyAlignment="1">
      <alignment vertical="center"/>
    </xf>
    <xf numFmtId="43" fontId="37" fillId="4" borderId="37" xfId="1" applyFont="1" applyFill="1" applyBorder="1" applyAlignment="1">
      <alignment vertical="center"/>
    </xf>
    <xf numFmtId="0" fontId="13" fillId="0" borderId="21" xfId="0" applyFont="1" applyFill="1" applyBorder="1" applyAlignment="1">
      <alignment horizontal="center" vertical="center"/>
    </xf>
    <xf numFmtId="49" fontId="13" fillId="0" borderId="21" xfId="0" applyNumberFormat="1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49" fontId="13" fillId="2" borderId="12" xfId="0" applyNumberFormat="1" applyFont="1" applyFill="1" applyBorder="1" applyAlignment="1">
      <alignment horizontal="center" vertical="center"/>
    </xf>
    <xf numFmtId="43" fontId="13" fillId="2" borderId="12" xfId="1" applyFont="1" applyFill="1" applyBorder="1" applyAlignment="1">
      <alignment horizontal="right" vertical="center"/>
    </xf>
    <xf numFmtId="43" fontId="13" fillId="2" borderId="13" xfId="0" applyNumberFormat="1" applyFont="1" applyFill="1" applyBorder="1" applyAlignment="1">
      <alignment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49" fontId="13" fillId="4" borderId="12" xfId="0" applyNumberFormat="1" applyFont="1" applyFill="1" applyBorder="1" applyAlignment="1">
      <alignment horizontal="center" vertical="center"/>
    </xf>
    <xf numFmtId="0" fontId="35" fillId="4" borderId="12" xfId="0" applyFont="1" applyFill="1" applyBorder="1" applyAlignment="1">
      <alignment horizontal="center" vertical="center"/>
    </xf>
    <xf numFmtId="43" fontId="37" fillId="4" borderId="12" xfId="1" applyFont="1" applyFill="1" applyBorder="1" applyAlignment="1">
      <alignment vertical="center"/>
    </xf>
    <xf numFmtId="43" fontId="37" fillId="4" borderId="12" xfId="1" applyFont="1" applyFill="1" applyBorder="1" applyAlignment="1">
      <alignment horizontal="right" vertical="center"/>
    </xf>
    <xf numFmtId="43" fontId="37" fillId="4" borderId="13" xfId="0" applyNumberFormat="1" applyFont="1" applyFill="1" applyBorder="1" applyAlignment="1">
      <alignment vertical="center"/>
    </xf>
    <xf numFmtId="43" fontId="38" fillId="4" borderId="12" xfId="1" applyFont="1" applyFill="1" applyBorder="1" applyAlignment="1">
      <alignment vertical="center"/>
    </xf>
    <xf numFmtId="43" fontId="38" fillId="4" borderId="13" xfId="1" applyFont="1" applyFill="1" applyBorder="1" applyAlignment="1">
      <alignment vertical="center"/>
    </xf>
    <xf numFmtId="43" fontId="13" fillId="0" borderId="12" xfId="1" applyFont="1" applyFill="1" applyBorder="1" applyAlignment="1">
      <alignment horizontal="center" vertical="center"/>
    </xf>
    <xf numFmtId="43" fontId="13" fillId="0" borderId="12" xfId="1" applyFont="1" applyBorder="1"/>
    <xf numFmtId="43" fontId="13" fillId="0" borderId="12" xfId="1" applyFont="1" applyBorder="1" applyAlignment="1">
      <alignment horizontal="right"/>
    </xf>
    <xf numFmtId="43" fontId="38" fillId="4" borderId="12" xfId="1" applyFont="1" applyFill="1" applyBorder="1" applyAlignment="1">
      <alignment horizontal="right" vertical="center"/>
    </xf>
    <xf numFmtId="0" fontId="13" fillId="0" borderId="12" xfId="0" applyFont="1" applyBorder="1" applyAlignment="1">
      <alignment horizontal="left" vertical="center"/>
    </xf>
    <xf numFmtId="49" fontId="13" fillId="0" borderId="11" xfId="0" applyNumberFormat="1" applyFont="1" applyBorder="1" applyAlignment="1">
      <alignment horizontal="center" vertical="center"/>
    </xf>
    <xf numFmtId="0" fontId="35" fillId="4" borderId="36" xfId="0" applyFont="1" applyFill="1" applyBorder="1" applyAlignment="1">
      <alignment horizontal="center" vertical="center"/>
    </xf>
    <xf numFmtId="0" fontId="35" fillId="4" borderId="24" xfId="0" applyFont="1" applyFill="1" applyBorder="1" applyAlignment="1">
      <alignment horizontal="center" vertical="center"/>
    </xf>
    <xf numFmtId="43" fontId="13" fillId="2" borderId="0" xfId="0" applyNumberFormat="1" applyFont="1" applyFill="1"/>
    <xf numFmtId="0" fontId="39" fillId="2" borderId="0" xfId="0" applyFont="1" applyFill="1" applyBorder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0" fontId="40" fillId="2" borderId="0" xfId="0" applyFont="1" applyFill="1" applyBorder="1" applyAlignment="1">
      <alignment horizontal="center" vertical="top"/>
    </xf>
    <xf numFmtId="0" fontId="41" fillId="2" borderId="0" xfId="0" applyFont="1" applyFill="1" applyBorder="1" applyAlignment="1">
      <alignment horizontal="center" vertical="center"/>
    </xf>
    <xf numFmtId="0" fontId="41" fillId="2" borderId="0" xfId="0" applyFont="1" applyFill="1" applyBorder="1" applyAlignment="1">
      <alignment vertical="center"/>
    </xf>
    <xf numFmtId="43" fontId="41" fillId="2" borderId="0" xfId="1" applyFont="1" applyFill="1" applyBorder="1" applyAlignment="1">
      <alignment horizontal="center" vertical="center"/>
    </xf>
    <xf numFmtId="43" fontId="41" fillId="2" borderId="0" xfId="1" applyFont="1" applyFill="1" applyBorder="1" applyAlignment="1">
      <alignment horizontal="right" vertical="center"/>
    </xf>
    <xf numFmtId="0" fontId="42" fillId="2" borderId="0" xfId="0" applyFont="1" applyFill="1" applyAlignment="1">
      <alignment vertical="center"/>
    </xf>
    <xf numFmtId="43" fontId="43" fillId="2" borderId="0" xfId="2" applyFont="1" applyFill="1" applyBorder="1" applyAlignment="1">
      <alignment vertical="center"/>
    </xf>
    <xf numFmtId="0" fontId="41" fillId="2" borderId="0" xfId="0" applyFont="1" applyFill="1" applyAlignment="1">
      <alignment horizontal="center" vertical="top"/>
    </xf>
    <xf numFmtId="0" fontId="41" fillId="2" borderId="0" xfId="0" applyFont="1" applyFill="1" applyBorder="1" applyAlignment="1">
      <alignment horizontal="center" vertical="top"/>
    </xf>
    <xf numFmtId="43" fontId="13" fillId="0" borderId="0" xfId="1" applyFont="1"/>
    <xf numFmtId="43" fontId="13" fillId="0" borderId="0" xfId="1" applyFont="1" applyAlignment="1">
      <alignment horizontal="right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0</xdr:row>
      <xdr:rowOff>121920</xdr:rowOff>
    </xdr:from>
    <xdr:to>
      <xdr:col>1</xdr:col>
      <xdr:colOff>2396490</xdr:colOff>
      <xdr:row>4</xdr:row>
      <xdr:rowOff>87630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9031F2D-2FFC-47A7-AFA0-30E5D4B22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21920"/>
          <a:ext cx="2305050" cy="1466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5</xdr:col>
      <xdr:colOff>866775</xdr:colOff>
      <xdr:row>5</xdr:row>
      <xdr:rowOff>238125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8005D1BC-1D27-4CE3-AF4C-1DC628D5C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350710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ivas/Desktop/EJCUCION%20MAYO%202022,%20PARA%20PUBLIC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"/>
      <sheetName val="BALANCE GENERAL FEBRERO"/>
      <sheetName val="BALANCE GENERAL MARZO"/>
      <sheetName val="BALANCE GENERAL ABRIL"/>
      <sheetName val="BALANCE GENERAL MAYO"/>
      <sheetName val="PRESUP. EJEC. 2022"/>
      <sheetName val="EJEC. 2022"/>
      <sheetName val="CTAS. X PAGAR"/>
      <sheetName val="INGRESOS"/>
      <sheetName val="GRAFICOS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S9">
            <v>85953184.640000001</v>
          </cell>
        </row>
        <row r="10">
          <cell r="S10">
            <v>15523000</v>
          </cell>
        </row>
        <row r="11">
          <cell r="S11">
            <v>9880000</v>
          </cell>
        </row>
        <row r="12">
          <cell r="S12">
            <v>15241250</v>
          </cell>
        </row>
        <row r="13">
          <cell r="S13">
            <v>0</v>
          </cell>
        </row>
        <row r="14">
          <cell r="S14">
            <v>1510783.4500000002</v>
          </cell>
        </row>
        <row r="15">
          <cell r="S15">
            <v>607011.11</v>
          </cell>
        </row>
        <row r="16">
          <cell r="S16">
            <v>162000</v>
          </cell>
        </row>
        <row r="17">
          <cell r="S17">
            <v>0</v>
          </cell>
        </row>
        <row r="18">
          <cell r="S18">
            <v>4198500</v>
          </cell>
        </row>
        <row r="19">
          <cell r="S19">
            <v>0</v>
          </cell>
        </row>
        <row r="20">
          <cell r="S20">
            <v>185625</v>
          </cell>
        </row>
        <row r="21">
          <cell r="S21">
            <v>0</v>
          </cell>
        </row>
        <row r="22">
          <cell r="S22">
            <v>8320000</v>
          </cell>
        </row>
        <row r="23">
          <cell r="S23">
            <v>949500</v>
          </cell>
        </row>
        <row r="24">
          <cell r="S24">
            <v>0</v>
          </cell>
        </row>
        <row r="25">
          <cell r="S25">
            <v>0</v>
          </cell>
        </row>
        <row r="26">
          <cell r="S26">
            <v>6322865.6299999999</v>
          </cell>
        </row>
        <row r="27">
          <cell r="S27">
            <v>6468920.2400000002</v>
          </cell>
        </row>
        <row r="28">
          <cell r="S28">
            <v>822030.52</v>
          </cell>
        </row>
        <row r="31">
          <cell r="S31">
            <v>1340296.1000000001</v>
          </cell>
        </row>
        <row r="32">
          <cell r="S32">
            <v>142954.79</v>
          </cell>
        </row>
        <row r="34">
          <cell r="S34">
            <v>249922.44</v>
          </cell>
        </row>
        <row r="35">
          <cell r="S35">
            <v>2109879.3099999996</v>
          </cell>
        </row>
        <row r="36">
          <cell r="S36">
            <v>184242</v>
          </cell>
        </row>
        <row r="37">
          <cell r="S37">
            <v>46405</v>
          </cell>
        </row>
        <row r="38">
          <cell r="S38">
            <v>8898993.0999999996</v>
          </cell>
        </row>
        <row r="39">
          <cell r="S39">
            <v>931580.56</v>
          </cell>
        </row>
        <row r="40">
          <cell r="S40">
            <v>849978.12</v>
          </cell>
        </row>
        <row r="41">
          <cell r="S41">
            <v>371390.19</v>
          </cell>
        </row>
        <row r="42">
          <cell r="S42">
            <v>217032.79</v>
          </cell>
        </row>
        <row r="43">
          <cell r="S43">
            <v>19500</v>
          </cell>
        </row>
        <row r="44">
          <cell r="S44">
            <v>0</v>
          </cell>
        </row>
        <row r="45">
          <cell r="S45">
            <v>25390.720000000001</v>
          </cell>
        </row>
        <row r="46">
          <cell r="S46">
            <v>0</v>
          </cell>
        </row>
        <row r="48">
          <cell r="S48">
            <v>0</v>
          </cell>
        </row>
        <row r="49">
          <cell r="S49">
            <v>1200591</v>
          </cell>
        </row>
        <row r="50">
          <cell r="S50">
            <v>0</v>
          </cell>
        </row>
        <row r="52">
          <cell r="S52">
            <v>118488.98000000001</v>
          </cell>
        </row>
        <row r="53">
          <cell r="S53">
            <v>281076</v>
          </cell>
        </row>
        <row r="54">
          <cell r="S54">
            <v>0</v>
          </cell>
        </row>
        <row r="55">
          <cell r="S55">
            <v>13570</v>
          </cell>
        </row>
        <row r="56">
          <cell r="S56">
            <v>0</v>
          </cell>
        </row>
        <row r="57">
          <cell r="S57">
            <v>28475.690000000002</v>
          </cell>
        </row>
        <row r="59">
          <cell r="S59">
            <v>1172548.18</v>
          </cell>
        </row>
        <row r="61">
          <cell r="S61">
            <v>3013051.15</v>
          </cell>
        </row>
        <row r="62">
          <cell r="S62">
            <v>0</v>
          </cell>
        </row>
        <row r="63">
          <cell r="S63">
            <v>82600</v>
          </cell>
        </row>
        <row r="66">
          <cell r="S66">
            <v>3643574.3899999997</v>
          </cell>
        </row>
        <row r="67">
          <cell r="S67">
            <v>0</v>
          </cell>
        </row>
        <row r="69">
          <cell r="S69">
            <v>0</v>
          </cell>
        </row>
        <row r="70">
          <cell r="S70">
            <v>45000</v>
          </cell>
        </row>
        <row r="71">
          <cell r="S71">
            <v>246915</v>
          </cell>
        </row>
        <row r="72">
          <cell r="S72">
            <v>3051486.2199999997</v>
          </cell>
        </row>
        <row r="73">
          <cell r="S73">
            <v>0</v>
          </cell>
        </row>
        <row r="74">
          <cell r="S74">
            <v>0</v>
          </cell>
        </row>
        <row r="77">
          <cell r="S77">
            <v>148735.93</v>
          </cell>
        </row>
        <row r="78">
          <cell r="S78">
            <v>0</v>
          </cell>
        </row>
        <row r="79">
          <cell r="S79">
            <v>0</v>
          </cell>
        </row>
        <row r="80">
          <cell r="S80">
            <v>8732</v>
          </cell>
        </row>
        <row r="81">
          <cell r="S81">
            <v>0</v>
          </cell>
        </row>
        <row r="82">
          <cell r="S82">
            <v>957806.71</v>
          </cell>
        </row>
        <row r="83">
          <cell r="S83">
            <v>239308.13</v>
          </cell>
        </row>
        <row r="84">
          <cell r="S84">
            <v>0</v>
          </cell>
        </row>
        <row r="86">
          <cell r="S86">
            <v>90057.600000000006</v>
          </cell>
        </row>
        <row r="87">
          <cell r="S87">
            <v>0</v>
          </cell>
        </row>
        <row r="90">
          <cell r="S90">
            <v>56050</v>
          </cell>
        </row>
        <row r="91">
          <cell r="S91">
            <v>1580056</v>
          </cell>
        </row>
        <row r="92">
          <cell r="S92">
            <v>718.62</v>
          </cell>
        </row>
        <row r="93">
          <cell r="S93">
            <v>56755</v>
          </cell>
        </row>
        <row r="94">
          <cell r="S94">
            <v>262299.96999999997</v>
          </cell>
        </row>
        <row r="95">
          <cell r="S95">
            <v>0</v>
          </cell>
        </row>
        <row r="96">
          <cell r="S96">
            <v>3073851</v>
          </cell>
        </row>
        <row r="97">
          <cell r="S97">
            <v>0</v>
          </cell>
        </row>
        <row r="98">
          <cell r="S98">
            <v>0</v>
          </cell>
        </row>
        <row r="99">
          <cell r="S99">
            <v>0</v>
          </cell>
        </row>
        <row r="100">
          <cell r="S100">
            <v>0</v>
          </cell>
        </row>
        <row r="101">
          <cell r="S101">
            <v>0</v>
          </cell>
        </row>
        <row r="102">
          <cell r="S102">
            <v>2134.38</v>
          </cell>
        </row>
        <row r="103">
          <cell r="S103">
            <v>163728.54</v>
          </cell>
        </row>
        <row r="104">
          <cell r="S104">
            <v>1154663.8</v>
          </cell>
        </row>
        <row r="105">
          <cell r="S105">
            <v>0</v>
          </cell>
        </row>
        <row r="106">
          <cell r="S106">
            <v>100428.38</v>
          </cell>
        </row>
        <row r="107">
          <cell r="S107">
            <v>0</v>
          </cell>
        </row>
        <row r="108">
          <cell r="S108">
            <v>140676.75</v>
          </cell>
        </row>
        <row r="111">
          <cell r="S111">
            <v>0</v>
          </cell>
        </row>
        <row r="112">
          <cell r="S112">
            <v>0</v>
          </cell>
        </row>
        <row r="113">
          <cell r="S113">
            <v>4989190</v>
          </cell>
        </row>
        <row r="114">
          <cell r="S114">
            <v>0</v>
          </cell>
        </row>
        <row r="115">
          <cell r="S115">
            <v>0</v>
          </cell>
        </row>
        <row r="116">
          <cell r="S116">
            <v>0</v>
          </cell>
        </row>
        <row r="118">
          <cell r="S118">
            <v>142258969.66</v>
          </cell>
        </row>
        <row r="120">
          <cell r="S120">
            <v>89812490</v>
          </cell>
        </row>
        <row r="121">
          <cell r="S121">
            <v>0</v>
          </cell>
        </row>
        <row r="130">
          <cell r="S130">
            <v>1561672178.9600003</v>
          </cell>
        </row>
        <row r="131">
          <cell r="S131">
            <v>0</v>
          </cell>
        </row>
        <row r="134">
          <cell r="S134">
            <v>1830001.17</v>
          </cell>
        </row>
        <row r="136">
          <cell r="S136">
            <v>1693969.45</v>
          </cell>
        </row>
        <row r="137">
          <cell r="S137">
            <v>16570.13</v>
          </cell>
        </row>
        <row r="138">
          <cell r="S138">
            <v>0</v>
          </cell>
        </row>
        <row r="139">
          <cell r="S139">
            <v>0</v>
          </cell>
        </row>
        <row r="140">
          <cell r="S140">
            <v>0</v>
          </cell>
        </row>
        <row r="141">
          <cell r="S141">
            <v>23255920</v>
          </cell>
        </row>
        <row r="142">
          <cell r="S142">
            <v>0</v>
          </cell>
        </row>
        <row r="143">
          <cell r="S143">
            <v>2788000</v>
          </cell>
        </row>
        <row r="145">
          <cell r="S145">
            <v>0</v>
          </cell>
        </row>
        <row r="146">
          <cell r="S146">
            <v>1738955.7000000002</v>
          </cell>
        </row>
        <row r="147">
          <cell r="S147">
            <v>0</v>
          </cell>
        </row>
        <row r="148">
          <cell r="S148">
            <v>0</v>
          </cell>
        </row>
        <row r="149">
          <cell r="S149">
            <v>52884.06</v>
          </cell>
        </row>
        <row r="150">
          <cell r="S150">
            <v>8544.0300000000007</v>
          </cell>
        </row>
        <row r="151">
          <cell r="S151">
            <v>0</v>
          </cell>
        </row>
        <row r="152">
          <cell r="S152">
            <v>0</v>
          </cell>
        </row>
        <row r="155">
          <cell r="S155">
            <v>0</v>
          </cell>
        </row>
        <row r="156">
          <cell r="S156">
            <v>0</v>
          </cell>
        </row>
        <row r="157">
          <cell r="S157">
            <v>0</v>
          </cell>
        </row>
        <row r="160">
          <cell r="S160">
            <v>0</v>
          </cell>
        </row>
        <row r="167">
          <cell r="S167">
            <v>0</v>
          </cell>
        </row>
        <row r="170">
          <cell r="S170">
            <v>0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Q581"/>
  <sheetViews>
    <sheetView tabSelected="1" view="pageBreakPreview" zoomScaleNormal="100" zoomScaleSheetLayoutView="100" workbookViewId="0">
      <selection activeCell="B186" sqref="B186"/>
    </sheetView>
  </sheetViews>
  <sheetFormatPr baseColWidth="10" defaultColWidth="11.44140625" defaultRowHeight="13.2" x14ac:dyDescent="0.25"/>
  <cols>
    <col min="1" max="1" width="17.5546875" style="142" customWidth="1"/>
    <col min="2" max="2" width="71.88671875" style="47" customWidth="1"/>
    <col min="3" max="3" width="24.6640625" style="143" customWidth="1"/>
    <col min="4" max="4" width="25" style="143" bestFit="1" customWidth="1"/>
    <col min="5" max="5" width="26.109375" style="144" customWidth="1"/>
    <col min="6" max="6" width="24.33203125" style="46" customWidth="1"/>
    <col min="7" max="7" width="24.5546875" style="145" customWidth="1"/>
    <col min="8" max="8" width="29.6640625" style="46" customWidth="1"/>
    <col min="9" max="9" width="29.6640625" style="47" customWidth="1"/>
    <col min="10" max="16384" width="11.44140625" style="47"/>
  </cols>
  <sheetData>
    <row r="1" spans="1:8" s="3" customFormat="1" ht="29.25" customHeight="1" x14ac:dyDescent="0.25">
      <c r="A1" s="1"/>
      <c r="B1" s="151"/>
      <c r="C1" s="151"/>
      <c r="D1" s="151"/>
      <c r="E1" s="151"/>
      <c r="F1" s="151"/>
      <c r="G1" s="151"/>
      <c r="H1" s="2"/>
    </row>
    <row r="2" spans="1:8" s="3" customFormat="1" ht="30" customHeight="1" x14ac:dyDescent="0.25">
      <c r="A2" s="1"/>
      <c r="B2" s="152"/>
      <c r="C2" s="152"/>
      <c r="D2" s="152"/>
      <c r="E2" s="152"/>
      <c r="F2" s="152"/>
      <c r="G2" s="152"/>
      <c r="H2" s="2"/>
    </row>
    <row r="3" spans="1:8" s="6" customFormat="1" ht="24.75" customHeight="1" x14ac:dyDescent="0.25">
      <c r="A3" s="4"/>
      <c r="B3" s="153" t="s">
        <v>0</v>
      </c>
      <c r="C3" s="153"/>
      <c r="D3" s="153"/>
      <c r="E3" s="153"/>
      <c r="F3" s="153"/>
      <c r="G3" s="153"/>
      <c r="H3" s="5"/>
    </row>
    <row r="4" spans="1:8" s="6" customFormat="1" ht="35.25" customHeight="1" x14ac:dyDescent="0.25">
      <c r="A4" s="153" t="s">
        <v>1</v>
      </c>
      <c r="B4" s="153"/>
      <c r="C4" s="153"/>
      <c r="D4" s="153"/>
      <c r="E4" s="153"/>
      <c r="F4" s="153"/>
      <c r="G4" s="153"/>
      <c r="H4" s="5"/>
    </row>
    <row r="5" spans="1:8" s="3" customFormat="1" ht="24.75" customHeight="1" thickBot="1" x14ac:dyDescent="0.3">
      <c r="A5" s="1"/>
      <c r="B5" s="154" t="s">
        <v>2</v>
      </c>
      <c r="C5" s="155"/>
      <c r="D5" s="155"/>
      <c r="E5" s="155"/>
      <c r="F5" s="155"/>
      <c r="G5" s="155"/>
      <c r="H5" s="2"/>
    </row>
    <row r="6" spans="1:8" s="14" customFormat="1" ht="90" customHeight="1" x14ac:dyDescent="0.25">
      <c r="A6" s="156" t="s">
        <v>3</v>
      </c>
      <c r="B6" s="7" t="s">
        <v>4</v>
      </c>
      <c r="C6" s="8" t="s">
        <v>5</v>
      </c>
      <c r="D6" s="9" t="s">
        <v>6</v>
      </c>
      <c r="E6" s="10" t="s">
        <v>7</v>
      </c>
      <c r="F6" s="11" t="s">
        <v>8</v>
      </c>
      <c r="G6" s="12" t="s">
        <v>9</v>
      </c>
      <c r="H6" s="13"/>
    </row>
    <row r="7" spans="1:8" s="3" customFormat="1" ht="28.5" customHeight="1" thickBot="1" x14ac:dyDescent="0.3">
      <c r="A7" s="157"/>
      <c r="B7" s="15" t="s">
        <v>10</v>
      </c>
      <c r="C7" s="16">
        <f>SUM(C9:C35)</f>
        <v>390250613</v>
      </c>
      <c r="D7" s="16">
        <f>SUM(D9:D35)</f>
        <v>50000000</v>
      </c>
      <c r="E7" s="17">
        <f>SUM(E9:E35)</f>
        <v>440250613</v>
      </c>
      <c r="F7" s="16">
        <f>SUM(F9:F35)</f>
        <v>156144670.59</v>
      </c>
      <c r="G7" s="18">
        <f>SUM(G9:G35)</f>
        <v>284105942.41000003</v>
      </c>
      <c r="H7" s="2"/>
    </row>
    <row r="8" spans="1:8" s="26" customFormat="1" ht="26.25" customHeight="1" x14ac:dyDescent="0.25">
      <c r="A8" s="19" t="s">
        <v>11</v>
      </c>
      <c r="B8" s="20" t="s">
        <v>12</v>
      </c>
      <c r="C8" s="21"/>
      <c r="D8" s="21"/>
      <c r="E8" s="22"/>
      <c r="F8" s="23"/>
      <c r="G8" s="24"/>
      <c r="H8" s="25"/>
    </row>
    <row r="9" spans="1:8" s="26" customFormat="1" ht="26.25" customHeight="1" x14ac:dyDescent="0.25">
      <c r="A9" s="27" t="s">
        <v>13</v>
      </c>
      <c r="B9" s="28" t="s">
        <v>14</v>
      </c>
      <c r="C9" s="29">
        <f>148854412</f>
        <v>148854412</v>
      </c>
      <c r="D9" s="30">
        <v>40000000</v>
      </c>
      <c r="E9" s="31">
        <f>+C9+D9</f>
        <v>188854412</v>
      </c>
      <c r="F9" s="32">
        <f>+'[1]EJEC. 2022'!S9</f>
        <v>85953184.640000001</v>
      </c>
      <c r="G9" s="33">
        <f>+E9-F9</f>
        <v>102901227.36</v>
      </c>
      <c r="H9" s="25"/>
    </row>
    <row r="10" spans="1:8" s="26" customFormat="1" ht="26.25" customHeight="1" x14ac:dyDescent="0.25">
      <c r="A10" s="34" t="s">
        <v>15</v>
      </c>
      <c r="B10" s="35" t="s">
        <v>16</v>
      </c>
      <c r="C10" s="29"/>
      <c r="D10" s="30"/>
      <c r="E10" s="31"/>
      <c r="F10" s="32"/>
      <c r="G10" s="33"/>
      <c r="H10" s="25"/>
    </row>
    <row r="11" spans="1:8" s="26" customFormat="1" ht="26.25" customHeight="1" x14ac:dyDescent="0.25">
      <c r="A11" s="27" t="s">
        <v>17</v>
      </c>
      <c r="B11" s="28" t="s">
        <v>18</v>
      </c>
      <c r="C11" s="29">
        <v>67000000</v>
      </c>
      <c r="D11" s="30">
        <v>0</v>
      </c>
      <c r="E11" s="31">
        <f>+C11+D11</f>
        <v>67000000</v>
      </c>
      <c r="F11" s="32">
        <f>+'[1]EJEC. 2022'!S10</f>
        <v>15523000</v>
      </c>
      <c r="G11" s="33">
        <f t="shared" ref="G11:G35" si="0">+E11-F11</f>
        <v>51477000</v>
      </c>
      <c r="H11" s="25"/>
    </row>
    <row r="12" spans="1:8" s="26" customFormat="1" ht="26.25" customHeight="1" x14ac:dyDescent="0.25">
      <c r="A12" s="27" t="s">
        <v>19</v>
      </c>
      <c r="B12" s="28" t="s">
        <v>20</v>
      </c>
      <c r="C12" s="29">
        <v>23000000</v>
      </c>
      <c r="D12" s="30">
        <v>0</v>
      </c>
      <c r="E12" s="31">
        <f>+C12+D12</f>
        <v>23000000</v>
      </c>
      <c r="F12" s="32">
        <f>+'[1]EJEC. 2022'!S11</f>
        <v>9880000</v>
      </c>
      <c r="G12" s="33">
        <f t="shared" si="0"/>
        <v>13120000</v>
      </c>
      <c r="H12" s="25"/>
    </row>
    <row r="13" spans="1:8" s="26" customFormat="1" ht="26.25" customHeight="1" x14ac:dyDescent="0.25">
      <c r="A13" s="34" t="s">
        <v>21</v>
      </c>
      <c r="B13" s="28" t="s">
        <v>22</v>
      </c>
      <c r="C13" s="29">
        <v>36000000</v>
      </c>
      <c r="D13" s="30">
        <v>0</v>
      </c>
      <c r="E13" s="31">
        <f>+C13+D13</f>
        <v>36000000</v>
      </c>
      <c r="F13" s="32">
        <f>+'[1]EJEC. 2022'!S12</f>
        <v>15241250</v>
      </c>
      <c r="G13" s="33">
        <f t="shared" si="0"/>
        <v>20758750</v>
      </c>
      <c r="H13" s="25"/>
    </row>
    <row r="14" spans="1:8" s="26" customFormat="1" ht="26.25" customHeight="1" x14ac:dyDescent="0.25">
      <c r="A14" s="34" t="s">
        <v>23</v>
      </c>
      <c r="B14" s="28" t="s">
        <v>24</v>
      </c>
      <c r="C14" s="29">
        <v>21071201</v>
      </c>
      <c r="D14" s="30">
        <v>0</v>
      </c>
      <c r="E14" s="31">
        <f>+C14+D14</f>
        <v>21071201</v>
      </c>
      <c r="F14" s="32">
        <f>+'[1]EJEC. 2022'!S13</f>
        <v>0</v>
      </c>
      <c r="G14" s="33">
        <f t="shared" si="0"/>
        <v>21071201</v>
      </c>
      <c r="H14" s="25"/>
    </row>
    <row r="15" spans="1:8" s="26" customFormat="1" ht="26.25" customHeight="1" x14ac:dyDescent="0.25">
      <c r="A15" s="34" t="s">
        <v>25</v>
      </c>
      <c r="B15" s="35" t="s">
        <v>26</v>
      </c>
      <c r="C15" s="29"/>
      <c r="D15" s="30"/>
      <c r="E15" s="31"/>
      <c r="F15" s="32"/>
      <c r="G15" s="33"/>
      <c r="H15" s="25"/>
    </row>
    <row r="16" spans="1:8" s="26" customFormat="1" ht="26.25" customHeight="1" x14ac:dyDescent="0.25">
      <c r="A16" s="27" t="s">
        <v>27</v>
      </c>
      <c r="B16" s="28" t="s">
        <v>28</v>
      </c>
      <c r="C16" s="29">
        <v>4000000</v>
      </c>
      <c r="D16" s="30">
        <v>0</v>
      </c>
      <c r="E16" s="31">
        <f>+C16+D16</f>
        <v>4000000</v>
      </c>
      <c r="F16" s="32">
        <f>+'[1]EJEC. 2022'!S14</f>
        <v>1510783.4500000002</v>
      </c>
      <c r="G16" s="33">
        <f t="shared" si="0"/>
        <v>2489216.5499999998</v>
      </c>
      <c r="H16" s="25"/>
    </row>
    <row r="17" spans="1:8" s="26" customFormat="1" ht="26.25" customHeight="1" x14ac:dyDescent="0.25">
      <c r="A17" s="27" t="s">
        <v>29</v>
      </c>
      <c r="B17" s="28" t="s">
        <v>30</v>
      </c>
      <c r="C17" s="29">
        <v>6000000</v>
      </c>
      <c r="D17" s="30">
        <v>0</v>
      </c>
      <c r="E17" s="31">
        <f>+C17+D17</f>
        <v>6000000</v>
      </c>
      <c r="F17" s="32">
        <f>+'[1]EJEC. 2022'!S15</f>
        <v>607011.11</v>
      </c>
      <c r="G17" s="33">
        <f t="shared" si="0"/>
        <v>5392988.8899999997</v>
      </c>
      <c r="H17" s="25"/>
    </row>
    <row r="18" spans="1:8" s="26" customFormat="1" ht="26.25" customHeight="1" x14ac:dyDescent="0.25">
      <c r="A18" s="34" t="s">
        <v>31</v>
      </c>
      <c r="B18" s="35" t="s">
        <v>32</v>
      </c>
      <c r="C18" s="29"/>
      <c r="D18" s="30"/>
      <c r="E18" s="31"/>
      <c r="F18" s="32"/>
      <c r="G18" s="33"/>
      <c r="H18" s="25"/>
    </row>
    <row r="19" spans="1:8" s="26" customFormat="1" ht="33" customHeight="1" x14ac:dyDescent="0.25">
      <c r="A19" s="27" t="s">
        <v>33</v>
      </c>
      <c r="B19" s="28" t="s">
        <v>34</v>
      </c>
      <c r="C19" s="29">
        <v>500000</v>
      </c>
      <c r="D19" s="30">
        <v>0</v>
      </c>
      <c r="E19" s="29">
        <f t="shared" ref="E19:E24" si="1">+C19+D19</f>
        <v>500000</v>
      </c>
      <c r="F19" s="32">
        <f>+'[1]EJEC. 2022'!S16</f>
        <v>162000</v>
      </c>
      <c r="G19" s="33">
        <f t="shared" si="0"/>
        <v>338000</v>
      </c>
      <c r="H19" s="25"/>
    </row>
    <row r="20" spans="1:8" s="26" customFormat="1" ht="33" customHeight="1" x14ac:dyDescent="0.25">
      <c r="A20" s="27" t="s">
        <v>35</v>
      </c>
      <c r="B20" s="28" t="s">
        <v>36</v>
      </c>
      <c r="C20" s="29">
        <v>500000</v>
      </c>
      <c r="D20" s="30">
        <v>0</v>
      </c>
      <c r="E20" s="29">
        <f t="shared" si="1"/>
        <v>500000</v>
      </c>
      <c r="F20" s="32">
        <f>+'[1]EJEC. 2022'!S17</f>
        <v>0</v>
      </c>
      <c r="G20" s="33">
        <f t="shared" si="0"/>
        <v>500000</v>
      </c>
      <c r="H20" s="25"/>
    </row>
    <row r="21" spans="1:8" s="26" customFormat="1" ht="33" customHeight="1" x14ac:dyDescent="0.25">
      <c r="A21" s="27" t="s">
        <v>37</v>
      </c>
      <c r="B21" s="28" t="s">
        <v>38</v>
      </c>
      <c r="C21" s="29">
        <v>14000000</v>
      </c>
      <c r="D21" s="30">
        <v>0</v>
      </c>
      <c r="E21" s="29">
        <f t="shared" si="1"/>
        <v>14000000</v>
      </c>
      <c r="F21" s="32">
        <f>+'[1]EJEC. 2022'!S18</f>
        <v>4198500</v>
      </c>
      <c r="G21" s="33">
        <f t="shared" si="0"/>
        <v>9801500</v>
      </c>
      <c r="H21" s="25"/>
    </row>
    <row r="22" spans="1:8" s="26" customFormat="1" ht="28.5" customHeight="1" x14ac:dyDescent="0.25">
      <c r="A22" s="27" t="s">
        <v>39</v>
      </c>
      <c r="B22" s="28" t="s">
        <v>40</v>
      </c>
      <c r="C22" s="29">
        <f>1000000</f>
        <v>1000000</v>
      </c>
      <c r="D22" s="30">
        <v>0</v>
      </c>
      <c r="E22" s="29">
        <f t="shared" si="1"/>
        <v>1000000</v>
      </c>
      <c r="F22" s="32">
        <f>+'[1]EJEC. 2022'!S19</f>
        <v>0</v>
      </c>
      <c r="G22" s="33">
        <f t="shared" si="0"/>
        <v>1000000</v>
      </c>
      <c r="H22" s="25"/>
    </row>
    <row r="23" spans="1:8" s="26" customFormat="1" ht="26.25" customHeight="1" x14ac:dyDescent="0.25">
      <c r="A23" s="36" t="s">
        <v>41</v>
      </c>
      <c r="B23" s="37" t="s">
        <v>42</v>
      </c>
      <c r="C23" s="29">
        <v>1000000</v>
      </c>
      <c r="D23" s="30">
        <v>0</v>
      </c>
      <c r="E23" s="29">
        <f t="shared" si="1"/>
        <v>1000000</v>
      </c>
      <c r="F23" s="32">
        <f>+'[1]EJEC. 2022'!S20</f>
        <v>185625</v>
      </c>
      <c r="G23" s="33">
        <f t="shared" si="0"/>
        <v>814375</v>
      </c>
      <c r="H23" s="25"/>
    </row>
    <row r="24" spans="1:8" s="26" customFormat="1" ht="26.25" customHeight="1" x14ac:dyDescent="0.25">
      <c r="A24" s="27" t="s">
        <v>43</v>
      </c>
      <c r="B24" s="28" t="s">
        <v>44</v>
      </c>
      <c r="C24" s="29">
        <v>2000000</v>
      </c>
      <c r="D24" s="30">
        <v>0</v>
      </c>
      <c r="E24" s="31">
        <f t="shared" si="1"/>
        <v>2000000</v>
      </c>
      <c r="F24" s="32">
        <f>+'[1]EJEC. 2022'!S21</f>
        <v>0</v>
      </c>
      <c r="G24" s="33">
        <f t="shared" si="0"/>
        <v>2000000</v>
      </c>
      <c r="H24" s="25"/>
    </row>
    <row r="25" spans="1:8" s="26" customFormat="1" ht="26.25" customHeight="1" x14ac:dyDescent="0.25">
      <c r="A25" s="34" t="s">
        <v>45</v>
      </c>
      <c r="B25" s="38" t="s">
        <v>46</v>
      </c>
      <c r="C25" s="29"/>
      <c r="D25" s="30"/>
      <c r="E25" s="31"/>
      <c r="F25" s="32"/>
      <c r="G25" s="33"/>
      <c r="H25" s="25"/>
    </row>
    <row r="26" spans="1:8" s="26" customFormat="1" ht="26.25" customHeight="1" x14ac:dyDescent="0.25">
      <c r="A26" s="27" t="s">
        <v>47</v>
      </c>
      <c r="B26" s="39" t="s">
        <v>48</v>
      </c>
      <c r="C26" s="29">
        <f>25125000</f>
        <v>25125000</v>
      </c>
      <c r="D26" s="30">
        <v>0</v>
      </c>
      <c r="E26" s="31">
        <f>+C26+D26</f>
        <v>25125000</v>
      </c>
      <c r="F26" s="32">
        <f>+'[1]EJEC. 2022'!S22</f>
        <v>8320000</v>
      </c>
      <c r="G26" s="33">
        <f t="shared" si="0"/>
        <v>16805000</v>
      </c>
      <c r="H26" s="25"/>
    </row>
    <row r="27" spans="1:8" s="26" customFormat="1" ht="26.25" customHeight="1" x14ac:dyDescent="0.25">
      <c r="A27" s="34" t="s">
        <v>49</v>
      </c>
      <c r="B27" s="38" t="s">
        <v>50</v>
      </c>
      <c r="C27" s="29"/>
      <c r="D27" s="30"/>
      <c r="E27" s="31"/>
      <c r="F27" s="32"/>
      <c r="G27" s="33"/>
      <c r="H27" s="25"/>
    </row>
    <row r="28" spans="1:8" s="26" customFormat="1" ht="26.25" customHeight="1" x14ac:dyDescent="0.25">
      <c r="A28" s="27" t="s">
        <v>51</v>
      </c>
      <c r="B28" s="39" t="s">
        <v>52</v>
      </c>
      <c r="C28" s="29">
        <v>700000</v>
      </c>
      <c r="D28" s="30">
        <v>1000000</v>
      </c>
      <c r="E28" s="31">
        <f>+C28+D28</f>
        <v>1700000</v>
      </c>
      <c r="F28" s="32">
        <f>+'[1]EJEC. 2022'!S23</f>
        <v>949500</v>
      </c>
      <c r="G28" s="33">
        <f t="shared" si="0"/>
        <v>750500</v>
      </c>
      <c r="H28" s="25"/>
    </row>
    <row r="29" spans="1:8" s="26" customFormat="1" ht="26.25" customHeight="1" x14ac:dyDescent="0.25">
      <c r="A29" s="34" t="s">
        <v>53</v>
      </c>
      <c r="B29" s="38" t="s">
        <v>54</v>
      </c>
      <c r="C29" s="29"/>
      <c r="D29" s="30"/>
      <c r="E29" s="31"/>
      <c r="F29" s="32"/>
      <c r="G29" s="33"/>
      <c r="H29" s="25"/>
    </row>
    <row r="30" spans="1:8" s="26" customFormat="1" ht="26.25" customHeight="1" x14ac:dyDescent="0.25">
      <c r="A30" s="27" t="s">
        <v>55</v>
      </c>
      <c r="B30" s="39" t="s">
        <v>56</v>
      </c>
      <c r="C30" s="29">
        <v>200000</v>
      </c>
      <c r="D30" s="30">
        <v>0</v>
      </c>
      <c r="E30" s="31">
        <f>+C30+D30</f>
        <v>200000</v>
      </c>
      <c r="F30" s="32">
        <f>+'[1]EJEC. 2022'!S24</f>
        <v>0</v>
      </c>
      <c r="G30" s="33">
        <f t="shared" si="0"/>
        <v>200000</v>
      </c>
      <c r="H30" s="25"/>
    </row>
    <row r="31" spans="1:8" s="26" customFormat="1" ht="26.25" customHeight="1" x14ac:dyDescent="0.25">
      <c r="A31" s="27" t="s">
        <v>57</v>
      </c>
      <c r="B31" s="39" t="s">
        <v>58</v>
      </c>
      <c r="C31" s="29">
        <v>6000000</v>
      </c>
      <c r="D31" s="30">
        <f>10000000-1000000</f>
        <v>9000000</v>
      </c>
      <c r="E31" s="31">
        <f>+C31+D31</f>
        <v>15000000</v>
      </c>
      <c r="F31" s="32">
        <f>+'[1]EJEC. 2022'!S25</f>
        <v>0</v>
      </c>
      <c r="G31" s="33">
        <f t="shared" si="0"/>
        <v>15000000</v>
      </c>
      <c r="H31" s="25"/>
    </row>
    <row r="32" spans="1:8" s="26" customFormat="1" ht="26.25" customHeight="1" x14ac:dyDescent="0.25">
      <c r="A32" s="34" t="s">
        <v>59</v>
      </c>
      <c r="B32" s="38" t="s">
        <v>60</v>
      </c>
      <c r="C32" s="29"/>
      <c r="D32" s="30"/>
      <c r="E32" s="31"/>
      <c r="F32" s="32"/>
      <c r="G32" s="33"/>
      <c r="H32" s="25"/>
    </row>
    <row r="33" spans="1:9" s="26" customFormat="1" ht="26.25" customHeight="1" x14ac:dyDescent="0.25">
      <c r="A33" s="27" t="s">
        <v>61</v>
      </c>
      <c r="B33" s="39" t="s">
        <v>62</v>
      </c>
      <c r="C33" s="29">
        <v>15000000</v>
      </c>
      <c r="D33" s="30">
        <v>0</v>
      </c>
      <c r="E33" s="31">
        <f>+C33+D33</f>
        <v>15000000</v>
      </c>
      <c r="F33" s="32">
        <f>+'[1]EJEC. 2022'!S26</f>
        <v>6322865.6299999999</v>
      </c>
      <c r="G33" s="33">
        <f t="shared" si="0"/>
        <v>8677134.370000001</v>
      </c>
      <c r="H33" s="25"/>
    </row>
    <row r="34" spans="1:9" s="26" customFormat="1" ht="26.25" customHeight="1" x14ac:dyDescent="0.25">
      <c r="A34" s="27" t="s">
        <v>63</v>
      </c>
      <c r="B34" s="39" t="s">
        <v>64</v>
      </c>
      <c r="C34" s="29">
        <v>15500000</v>
      </c>
      <c r="D34" s="30">
        <v>0</v>
      </c>
      <c r="E34" s="31">
        <f>+C34+D34</f>
        <v>15500000</v>
      </c>
      <c r="F34" s="32">
        <f>+'[1]EJEC. 2022'!S27</f>
        <v>6468920.2400000002</v>
      </c>
      <c r="G34" s="33">
        <f t="shared" si="0"/>
        <v>9031079.7599999998</v>
      </c>
      <c r="H34" s="25"/>
    </row>
    <row r="35" spans="1:9" s="26" customFormat="1" ht="27.75" customHeight="1" x14ac:dyDescent="0.25">
      <c r="A35" s="27" t="s">
        <v>65</v>
      </c>
      <c r="B35" s="39" t="s">
        <v>66</v>
      </c>
      <c r="C35" s="29">
        <v>2800000</v>
      </c>
      <c r="D35" s="30">
        <v>0</v>
      </c>
      <c r="E35" s="31">
        <f>+C35+D35</f>
        <v>2800000</v>
      </c>
      <c r="F35" s="32">
        <f>+'[1]EJEC. 2022'!S28</f>
        <v>822030.52</v>
      </c>
      <c r="G35" s="33">
        <f t="shared" si="0"/>
        <v>1977969.48</v>
      </c>
      <c r="H35" s="25"/>
    </row>
    <row r="36" spans="1:9" ht="13.8" thickBot="1" x14ac:dyDescent="0.3">
      <c r="A36" s="40"/>
      <c r="B36" s="41"/>
      <c r="C36" s="42"/>
      <c r="D36" s="42"/>
      <c r="E36" s="43"/>
      <c r="F36" s="44"/>
      <c r="G36" s="45"/>
    </row>
    <row r="37" spans="1:9" s="26" customFormat="1" ht="23.25" customHeight="1" x14ac:dyDescent="0.25">
      <c r="A37" s="48"/>
      <c r="B37" s="49"/>
      <c r="C37" s="50"/>
      <c r="D37" s="50"/>
      <c r="E37" s="51"/>
      <c r="F37" s="52"/>
      <c r="G37" s="53"/>
      <c r="H37" s="25"/>
    </row>
    <row r="38" spans="1:9" s="61" customFormat="1" ht="25.5" customHeight="1" thickBot="1" x14ac:dyDescent="0.3">
      <c r="A38" s="54"/>
      <c r="B38" s="55" t="s">
        <v>67</v>
      </c>
      <c r="C38" s="56">
        <f>SUM(C40:C88)</f>
        <v>109733000</v>
      </c>
      <c r="D38" s="56">
        <f>SUM(D40:D88)</f>
        <v>109453720</v>
      </c>
      <c r="E38" s="57">
        <f>SUM(E40:E88)</f>
        <v>219186720</v>
      </c>
      <c r="F38" s="56">
        <f>SUM(F40:F88)</f>
        <v>28284941.729999997</v>
      </c>
      <c r="G38" s="58">
        <f>SUM(G40:G88)</f>
        <v>190901778.26999998</v>
      </c>
      <c r="H38" s="59"/>
      <c r="I38" s="60"/>
    </row>
    <row r="39" spans="1:9" s="26" customFormat="1" ht="24" customHeight="1" x14ac:dyDescent="0.25">
      <c r="A39" s="62" t="s">
        <v>68</v>
      </c>
      <c r="B39" s="63" t="s">
        <v>69</v>
      </c>
      <c r="C39" s="64"/>
      <c r="D39" s="64"/>
      <c r="E39" s="65"/>
      <c r="F39" s="66"/>
      <c r="G39" s="67"/>
      <c r="H39" s="25"/>
    </row>
    <row r="40" spans="1:9" s="26" customFormat="1" ht="25.5" customHeight="1" x14ac:dyDescent="0.25">
      <c r="A40" s="27" t="s">
        <v>70</v>
      </c>
      <c r="B40" s="28" t="s">
        <v>71</v>
      </c>
      <c r="C40" s="29">
        <v>2500000</v>
      </c>
      <c r="D40" s="30">
        <v>0</v>
      </c>
      <c r="E40" s="31">
        <f t="shared" ref="E40:E45" si="2">+C40+D40</f>
        <v>2500000</v>
      </c>
      <c r="F40" s="32">
        <f>+'[1]EJEC. 2022'!S31</f>
        <v>1340296.1000000001</v>
      </c>
      <c r="G40" s="33">
        <f>+E40-F40</f>
        <v>1159703.8999999999</v>
      </c>
    </row>
    <row r="41" spans="1:9" s="26" customFormat="1" ht="25.5" customHeight="1" x14ac:dyDescent="0.25">
      <c r="A41" s="27" t="s">
        <v>72</v>
      </c>
      <c r="B41" s="28" t="s">
        <v>73</v>
      </c>
      <c r="C41" s="29">
        <v>3500000</v>
      </c>
      <c r="D41" s="30">
        <v>0</v>
      </c>
      <c r="E41" s="31">
        <f t="shared" si="2"/>
        <v>3500000</v>
      </c>
      <c r="F41" s="32">
        <f>+'[1]EJEC. 2022'!S32</f>
        <v>142954.79</v>
      </c>
      <c r="G41" s="33">
        <f t="shared" ref="G41:G88" si="3">+E41-F41</f>
        <v>3357045.21</v>
      </c>
      <c r="H41" s="25"/>
    </row>
    <row r="42" spans="1:9" s="26" customFormat="1" ht="25.5" customHeight="1" x14ac:dyDescent="0.25">
      <c r="A42" s="27" t="s">
        <v>74</v>
      </c>
      <c r="B42" s="28" t="s">
        <v>75</v>
      </c>
      <c r="C42" s="29">
        <f>200000</f>
        <v>200000</v>
      </c>
      <c r="D42" s="30">
        <v>300000</v>
      </c>
      <c r="E42" s="31">
        <f t="shared" si="2"/>
        <v>500000</v>
      </c>
      <c r="F42" s="32">
        <f>+'[1]EJEC. 2022'!S34</f>
        <v>249922.44</v>
      </c>
      <c r="G42" s="33">
        <f t="shared" si="3"/>
        <v>250077.56</v>
      </c>
      <c r="H42" s="25"/>
    </row>
    <row r="43" spans="1:9" s="26" customFormat="1" ht="25.5" customHeight="1" x14ac:dyDescent="0.25">
      <c r="A43" s="27" t="s">
        <v>76</v>
      </c>
      <c r="B43" s="28" t="s">
        <v>77</v>
      </c>
      <c r="C43" s="29">
        <v>6000000</v>
      </c>
      <c r="D43" s="30">
        <v>0</v>
      </c>
      <c r="E43" s="31">
        <f t="shared" si="2"/>
        <v>6000000</v>
      </c>
      <c r="F43" s="32">
        <f>+'[1]EJEC. 2022'!S35</f>
        <v>2109879.3099999996</v>
      </c>
      <c r="G43" s="33">
        <f t="shared" si="3"/>
        <v>3890120.6900000004</v>
      </c>
      <c r="H43" s="25"/>
    </row>
    <row r="44" spans="1:9" s="26" customFormat="1" ht="25.5" customHeight="1" x14ac:dyDescent="0.25">
      <c r="A44" s="27" t="s">
        <v>78</v>
      </c>
      <c r="B44" s="28" t="s">
        <v>79</v>
      </c>
      <c r="C44" s="29">
        <f>150000</f>
        <v>150000</v>
      </c>
      <c r="D44" s="30">
        <v>200000</v>
      </c>
      <c r="E44" s="31">
        <f t="shared" si="2"/>
        <v>350000</v>
      </c>
      <c r="F44" s="32">
        <f>+'[1]EJEC. 2022'!S36</f>
        <v>184242</v>
      </c>
      <c r="G44" s="33">
        <f t="shared" si="3"/>
        <v>165758</v>
      </c>
      <c r="H44" s="25"/>
    </row>
    <row r="45" spans="1:9" s="26" customFormat="1" ht="25.5" customHeight="1" x14ac:dyDescent="0.25">
      <c r="A45" s="27" t="s">
        <v>80</v>
      </c>
      <c r="B45" s="28" t="s">
        <v>81</v>
      </c>
      <c r="C45" s="29">
        <f>80000</f>
        <v>80000</v>
      </c>
      <c r="D45" s="30">
        <v>0</v>
      </c>
      <c r="E45" s="31">
        <f t="shared" si="2"/>
        <v>80000</v>
      </c>
      <c r="F45" s="32">
        <f>+'[1]EJEC. 2022'!S37</f>
        <v>46405</v>
      </c>
      <c r="G45" s="33">
        <f t="shared" si="3"/>
        <v>33595</v>
      </c>
      <c r="H45" s="25"/>
    </row>
    <row r="46" spans="1:9" s="26" customFormat="1" ht="21.75" customHeight="1" x14ac:dyDescent="0.25">
      <c r="A46" s="34" t="s">
        <v>82</v>
      </c>
      <c r="B46" s="35" t="s">
        <v>83</v>
      </c>
      <c r="C46" s="29"/>
      <c r="D46" s="30"/>
      <c r="E46" s="31"/>
      <c r="F46" s="32"/>
      <c r="G46" s="33"/>
      <c r="H46" s="25"/>
    </row>
    <row r="47" spans="1:9" s="26" customFormat="1" ht="25.5" customHeight="1" x14ac:dyDescent="0.25">
      <c r="A47" s="27" t="s">
        <v>84</v>
      </c>
      <c r="B47" s="28" t="s">
        <v>85</v>
      </c>
      <c r="C47" s="29">
        <v>12000000</v>
      </c>
      <c r="D47" s="30">
        <f>30000000-500000</f>
        <v>29500000</v>
      </c>
      <c r="E47" s="31">
        <f>+C47+D47</f>
        <v>41500000</v>
      </c>
      <c r="F47" s="32">
        <f>+'[1]EJEC. 2022'!S38</f>
        <v>8898993.0999999996</v>
      </c>
      <c r="G47" s="33">
        <f t="shared" si="3"/>
        <v>32601006.899999999</v>
      </c>
      <c r="H47" s="25"/>
    </row>
    <row r="48" spans="1:9" s="26" customFormat="1" ht="25.5" customHeight="1" x14ac:dyDescent="0.25">
      <c r="A48" s="27" t="s">
        <v>86</v>
      </c>
      <c r="B48" s="28" t="s">
        <v>87</v>
      </c>
      <c r="C48" s="29">
        <v>5003000</v>
      </c>
      <c r="D48" s="30">
        <v>2000000</v>
      </c>
      <c r="E48" s="31">
        <f>+C48+D48</f>
        <v>7003000</v>
      </c>
      <c r="F48" s="32">
        <f>+'[1]EJEC. 2022'!S39</f>
        <v>931580.56</v>
      </c>
      <c r="G48" s="33">
        <f t="shared" si="3"/>
        <v>6071419.4399999995</v>
      </c>
      <c r="H48" s="25"/>
    </row>
    <row r="49" spans="1:8" s="26" customFormat="1" ht="25.5" customHeight="1" x14ac:dyDescent="0.25">
      <c r="A49" s="34" t="s">
        <v>88</v>
      </c>
      <c r="B49" s="35" t="s">
        <v>89</v>
      </c>
      <c r="C49" s="29"/>
      <c r="D49" s="30"/>
      <c r="E49" s="31"/>
      <c r="F49" s="32"/>
      <c r="G49" s="33"/>
      <c r="H49" s="25"/>
    </row>
    <row r="50" spans="1:8" s="26" customFormat="1" ht="25.5" customHeight="1" x14ac:dyDescent="0.25">
      <c r="A50" s="27" t="s">
        <v>90</v>
      </c>
      <c r="B50" s="28" t="s">
        <v>91</v>
      </c>
      <c r="C50" s="29">
        <f>6100000</f>
        <v>6100000</v>
      </c>
      <c r="D50" s="30">
        <v>0</v>
      </c>
      <c r="E50" s="31">
        <f>+C50+D50</f>
        <v>6100000</v>
      </c>
      <c r="F50" s="32">
        <f>+'[1]EJEC. 2022'!S40</f>
        <v>849978.12</v>
      </c>
      <c r="G50" s="33">
        <f t="shared" si="3"/>
        <v>5250021.88</v>
      </c>
      <c r="H50" s="25"/>
    </row>
    <row r="51" spans="1:8" s="26" customFormat="1" ht="25.5" customHeight="1" x14ac:dyDescent="0.25">
      <c r="A51" s="27" t="s">
        <v>92</v>
      </c>
      <c r="B51" s="28" t="s">
        <v>93</v>
      </c>
      <c r="C51" s="29">
        <v>1800000</v>
      </c>
      <c r="D51" s="30">
        <v>0</v>
      </c>
      <c r="E51" s="31">
        <f>+C51+D51</f>
        <v>1800000</v>
      </c>
      <c r="F51" s="32">
        <f>+'[1]EJEC. 2022'!S41</f>
        <v>371390.19</v>
      </c>
      <c r="G51" s="33">
        <f t="shared" si="3"/>
        <v>1428609.81</v>
      </c>
      <c r="H51" s="25"/>
    </row>
    <row r="52" spans="1:8" s="26" customFormat="1" ht="25.5" customHeight="1" x14ac:dyDescent="0.25">
      <c r="A52" s="34" t="s">
        <v>94</v>
      </c>
      <c r="B52" s="35" t="s">
        <v>95</v>
      </c>
      <c r="C52" s="68"/>
      <c r="D52" s="30"/>
      <c r="E52" s="31"/>
      <c r="F52" s="32"/>
      <c r="G52" s="33"/>
      <c r="H52" s="25"/>
    </row>
    <row r="53" spans="1:8" s="26" customFormat="1" ht="24.75" customHeight="1" x14ac:dyDescent="0.25">
      <c r="A53" s="27" t="s">
        <v>96</v>
      </c>
      <c r="B53" s="28" t="s">
        <v>97</v>
      </c>
      <c r="C53" s="29">
        <v>700000</v>
      </c>
      <c r="D53" s="30">
        <v>0</v>
      </c>
      <c r="E53" s="31">
        <f>+C53+D53</f>
        <v>700000</v>
      </c>
      <c r="F53" s="32">
        <f>+'[1]EJEC. 2022'!S42</f>
        <v>217032.79</v>
      </c>
      <c r="G53" s="33">
        <f t="shared" si="3"/>
        <v>482967.20999999996</v>
      </c>
      <c r="H53" s="25"/>
    </row>
    <row r="54" spans="1:8" s="26" customFormat="1" ht="26.25" hidden="1" customHeight="1" x14ac:dyDescent="0.25">
      <c r="A54" s="27" t="s">
        <v>98</v>
      </c>
      <c r="B54" s="28" t="s">
        <v>99</v>
      </c>
      <c r="C54" s="29">
        <v>0</v>
      </c>
      <c r="D54" s="30">
        <v>0</v>
      </c>
      <c r="E54" s="31">
        <f>+C54+D54</f>
        <v>0</v>
      </c>
      <c r="F54" s="32">
        <f>+'[1]EJEC. 2022'!S43</f>
        <v>19500</v>
      </c>
      <c r="G54" s="33">
        <f t="shared" si="3"/>
        <v>-19500</v>
      </c>
      <c r="H54" s="25"/>
    </row>
    <row r="55" spans="1:8" s="26" customFormat="1" ht="26.25" hidden="1" customHeight="1" x14ac:dyDescent="0.25">
      <c r="A55" s="27" t="s">
        <v>100</v>
      </c>
      <c r="B55" s="28" t="s">
        <v>101</v>
      </c>
      <c r="C55" s="29">
        <v>0</v>
      </c>
      <c r="D55" s="30">
        <v>0</v>
      </c>
      <c r="E55" s="31">
        <f>+C55+D55</f>
        <v>0</v>
      </c>
      <c r="F55" s="32">
        <f>+'[1]EJEC. 2022'!S44</f>
        <v>0</v>
      </c>
      <c r="G55" s="33">
        <f t="shared" si="3"/>
        <v>0</v>
      </c>
      <c r="H55" s="25"/>
    </row>
    <row r="56" spans="1:8" s="26" customFormat="1" ht="26.25" customHeight="1" x14ac:dyDescent="0.25">
      <c r="A56" s="27" t="s">
        <v>102</v>
      </c>
      <c r="B56" s="37" t="s">
        <v>103</v>
      </c>
      <c r="C56" s="29">
        <v>500000</v>
      </c>
      <c r="D56" s="30">
        <v>0</v>
      </c>
      <c r="E56" s="31">
        <f>+C56+D56</f>
        <v>500000</v>
      </c>
      <c r="F56" s="32">
        <f>+'[1]EJEC. 2022'!S45</f>
        <v>25390.720000000001</v>
      </c>
      <c r="G56" s="33">
        <f t="shared" si="3"/>
        <v>474609.28</v>
      </c>
      <c r="H56" s="25"/>
    </row>
    <row r="57" spans="1:8" s="26" customFormat="1" ht="25.5" customHeight="1" x14ac:dyDescent="0.25">
      <c r="A57" s="34" t="s">
        <v>104</v>
      </c>
      <c r="B57" s="35" t="s">
        <v>105</v>
      </c>
      <c r="C57" s="29"/>
      <c r="D57" s="30"/>
      <c r="E57" s="31"/>
      <c r="F57" s="32"/>
      <c r="G57" s="33"/>
      <c r="H57" s="25"/>
    </row>
    <row r="58" spans="1:8" s="26" customFormat="1" ht="25.5" customHeight="1" x14ac:dyDescent="0.25">
      <c r="A58" s="27" t="s">
        <v>106</v>
      </c>
      <c r="B58" s="28" t="s">
        <v>107</v>
      </c>
      <c r="C58" s="29">
        <v>500000</v>
      </c>
      <c r="D58" s="30">
        <v>0</v>
      </c>
      <c r="E58" s="31">
        <f>+C58+D58</f>
        <v>500000</v>
      </c>
      <c r="F58" s="32">
        <f>+'[1]EJEC. 2022'!S46</f>
        <v>0</v>
      </c>
      <c r="G58" s="33">
        <f t="shared" si="3"/>
        <v>500000</v>
      </c>
      <c r="H58" s="25"/>
    </row>
    <row r="59" spans="1:8" s="26" customFormat="1" ht="24.75" customHeight="1" x14ac:dyDescent="0.25">
      <c r="A59" s="34" t="s">
        <v>104</v>
      </c>
      <c r="B59" s="35" t="s">
        <v>108</v>
      </c>
      <c r="C59" s="29"/>
      <c r="D59" s="30"/>
      <c r="E59" s="31"/>
      <c r="F59" s="32"/>
      <c r="G59" s="33"/>
      <c r="H59" s="25"/>
    </row>
    <row r="60" spans="1:8" s="26" customFormat="1" ht="26.25" customHeight="1" x14ac:dyDescent="0.25">
      <c r="A60" s="27" t="s">
        <v>109</v>
      </c>
      <c r="B60" s="28" t="s">
        <v>110</v>
      </c>
      <c r="C60" s="29">
        <v>100000</v>
      </c>
      <c r="D60" s="30">
        <v>4000000</v>
      </c>
      <c r="E60" s="31">
        <f>+C60+D60</f>
        <v>4100000</v>
      </c>
      <c r="F60" s="32">
        <f>+'[1]EJEC. 2022'!S48</f>
        <v>0</v>
      </c>
      <c r="G60" s="33">
        <f t="shared" si="3"/>
        <v>4100000</v>
      </c>
      <c r="H60" s="25"/>
    </row>
    <row r="61" spans="1:8" s="70" customFormat="1" ht="25.5" customHeight="1" x14ac:dyDescent="0.25">
      <c r="A61" s="36" t="s">
        <v>111</v>
      </c>
      <c r="B61" s="37" t="s">
        <v>112</v>
      </c>
      <c r="C61" s="29">
        <v>3500000</v>
      </c>
      <c r="D61" s="30">
        <v>0</v>
      </c>
      <c r="E61" s="31">
        <f>+C61+D61</f>
        <v>3500000</v>
      </c>
      <c r="F61" s="32">
        <f>+'[1]EJEC. 2022'!S49</f>
        <v>1200591</v>
      </c>
      <c r="G61" s="33">
        <f t="shared" si="3"/>
        <v>2299409</v>
      </c>
      <c r="H61" s="69"/>
    </row>
    <row r="62" spans="1:8" s="26" customFormat="1" ht="25.5" customHeight="1" x14ac:dyDescent="0.25">
      <c r="A62" s="27" t="s">
        <v>113</v>
      </c>
      <c r="B62" s="28" t="s">
        <v>114</v>
      </c>
      <c r="C62" s="29">
        <f>2000000</f>
        <v>2000000</v>
      </c>
      <c r="D62" s="30">
        <v>9980000</v>
      </c>
      <c r="E62" s="31">
        <f>+C62+D62</f>
        <v>11980000</v>
      </c>
      <c r="F62" s="32">
        <f>+'[1]EJEC. 2022'!S50</f>
        <v>0</v>
      </c>
      <c r="G62" s="33">
        <f t="shared" si="3"/>
        <v>11980000</v>
      </c>
      <c r="H62" s="25"/>
    </row>
    <row r="63" spans="1:8" s="26" customFormat="1" ht="25.5" customHeight="1" x14ac:dyDescent="0.25">
      <c r="A63" s="34" t="s">
        <v>115</v>
      </c>
      <c r="B63" s="35" t="s">
        <v>116</v>
      </c>
      <c r="C63" s="29"/>
      <c r="D63" s="30"/>
      <c r="E63" s="31"/>
      <c r="F63" s="32"/>
      <c r="G63" s="33"/>
      <c r="H63" s="25"/>
    </row>
    <row r="64" spans="1:8" s="26" customFormat="1" ht="25.5" customHeight="1" x14ac:dyDescent="0.25">
      <c r="A64" s="27" t="s">
        <v>117</v>
      </c>
      <c r="B64" s="28" t="s">
        <v>118</v>
      </c>
      <c r="C64" s="29">
        <v>6500000</v>
      </c>
      <c r="D64" s="30">
        <v>0</v>
      </c>
      <c r="E64" s="31">
        <f>+C64+D64</f>
        <v>6500000</v>
      </c>
      <c r="F64" s="32">
        <f>+'[1]EJEC. 2022'!S52</f>
        <v>118488.98000000001</v>
      </c>
      <c r="G64" s="33">
        <f t="shared" si="3"/>
        <v>6381511.0199999996</v>
      </c>
      <c r="H64" s="25"/>
    </row>
    <row r="65" spans="1:8" s="26" customFormat="1" ht="25.5" customHeight="1" x14ac:dyDescent="0.25">
      <c r="A65" s="27" t="s">
        <v>119</v>
      </c>
      <c r="B65" s="28" t="s">
        <v>120</v>
      </c>
      <c r="C65" s="29">
        <f>1000000</f>
        <v>1000000</v>
      </c>
      <c r="D65" s="30">
        <v>0</v>
      </c>
      <c r="E65" s="31">
        <f>+C65+D65</f>
        <v>1000000</v>
      </c>
      <c r="F65" s="32">
        <f>+'[1]EJEC. 2022'!S53</f>
        <v>281076</v>
      </c>
      <c r="G65" s="33">
        <f t="shared" si="3"/>
        <v>718924</v>
      </c>
      <c r="H65" s="25"/>
    </row>
    <row r="66" spans="1:8" s="26" customFormat="1" ht="23.25" customHeight="1" x14ac:dyDescent="0.25">
      <c r="A66" s="34" t="s">
        <v>121</v>
      </c>
      <c r="B66" s="35" t="s">
        <v>122</v>
      </c>
      <c r="C66" s="29"/>
      <c r="D66" s="30"/>
      <c r="E66" s="31"/>
      <c r="F66" s="32"/>
      <c r="G66" s="33"/>
      <c r="H66" s="25"/>
    </row>
    <row r="67" spans="1:8" s="26" customFormat="1" ht="29.25" customHeight="1" x14ac:dyDescent="0.25">
      <c r="A67" s="27" t="s">
        <v>123</v>
      </c>
      <c r="B67" s="28" t="s">
        <v>124</v>
      </c>
      <c r="C67" s="29">
        <v>4000000</v>
      </c>
      <c r="D67" s="30">
        <v>0</v>
      </c>
      <c r="E67" s="31">
        <f t="shared" ref="E67:E72" si="4">+C67+D67</f>
        <v>4000000</v>
      </c>
      <c r="F67" s="32">
        <f>+'[1]EJEC. 2022'!S54</f>
        <v>0</v>
      </c>
      <c r="G67" s="33">
        <f t="shared" si="3"/>
        <v>4000000</v>
      </c>
      <c r="H67" s="25"/>
    </row>
    <row r="68" spans="1:8" s="26" customFormat="1" ht="27.75" customHeight="1" x14ac:dyDescent="0.25">
      <c r="A68" s="27" t="s">
        <v>125</v>
      </c>
      <c r="B68" s="28" t="s">
        <v>126</v>
      </c>
      <c r="C68" s="29">
        <v>500000</v>
      </c>
      <c r="D68" s="30">
        <v>0</v>
      </c>
      <c r="E68" s="31">
        <f t="shared" si="4"/>
        <v>500000</v>
      </c>
      <c r="F68" s="32">
        <f>+'[1]EJEC. 2022'!S55</f>
        <v>13570</v>
      </c>
      <c r="G68" s="33">
        <f t="shared" si="3"/>
        <v>486430</v>
      </c>
      <c r="H68" s="25"/>
    </row>
    <row r="69" spans="1:8" s="26" customFormat="1" ht="24" customHeight="1" x14ac:dyDescent="0.25">
      <c r="A69" s="27" t="s">
        <v>127</v>
      </c>
      <c r="B69" s="71" t="s">
        <v>128</v>
      </c>
      <c r="C69" s="29">
        <v>4500000</v>
      </c>
      <c r="D69" s="30">
        <v>0</v>
      </c>
      <c r="E69" s="31">
        <f t="shared" si="4"/>
        <v>4500000</v>
      </c>
      <c r="F69" s="32">
        <f>+'[1]EJEC. 2022'!S56</f>
        <v>0</v>
      </c>
      <c r="G69" s="33">
        <f t="shared" si="3"/>
        <v>4500000</v>
      </c>
      <c r="H69" s="25"/>
    </row>
    <row r="70" spans="1:8" s="26" customFormat="1" ht="27.75" hidden="1" customHeight="1" x14ac:dyDescent="0.25">
      <c r="A70" s="27" t="s">
        <v>129</v>
      </c>
      <c r="B70" s="71" t="s">
        <v>130</v>
      </c>
      <c r="C70" s="29">
        <v>0</v>
      </c>
      <c r="D70" s="30">
        <v>0</v>
      </c>
      <c r="E70" s="31">
        <f t="shared" si="4"/>
        <v>0</v>
      </c>
      <c r="F70" s="32">
        <v>0</v>
      </c>
      <c r="G70" s="33">
        <f t="shared" si="3"/>
        <v>0</v>
      </c>
      <c r="H70" s="25"/>
    </row>
    <row r="71" spans="1:8" s="26" customFormat="1" ht="31.5" hidden="1" customHeight="1" x14ac:dyDescent="0.25">
      <c r="A71" s="27" t="s">
        <v>131</v>
      </c>
      <c r="B71" s="71" t="s">
        <v>132</v>
      </c>
      <c r="C71" s="29">
        <v>0</v>
      </c>
      <c r="D71" s="30">
        <v>0</v>
      </c>
      <c r="E71" s="31">
        <f t="shared" si="4"/>
        <v>0</v>
      </c>
      <c r="F71" s="32">
        <f>+'[1]EJEC. 2022'!S57</f>
        <v>28475.690000000002</v>
      </c>
      <c r="G71" s="33">
        <f t="shared" si="3"/>
        <v>-28475.690000000002</v>
      </c>
      <c r="H71" s="25"/>
    </row>
    <row r="72" spans="1:8" s="26" customFormat="1" ht="30.75" customHeight="1" x14ac:dyDescent="0.25">
      <c r="A72" s="27" t="s">
        <v>133</v>
      </c>
      <c r="B72" s="28" t="s">
        <v>134</v>
      </c>
      <c r="C72" s="29">
        <v>2500000</v>
      </c>
      <c r="D72" s="30">
        <v>0</v>
      </c>
      <c r="E72" s="31">
        <f t="shared" si="4"/>
        <v>2500000</v>
      </c>
      <c r="F72" s="32">
        <f>+'[1]EJEC. 2022'!S59</f>
        <v>1172548.18</v>
      </c>
      <c r="G72" s="33">
        <f t="shared" si="3"/>
        <v>1327451.82</v>
      </c>
      <c r="H72" s="25"/>
    </row>
    <row r="73" spans="1:8" s="26" customFormat="1" ht="27.75" customHeight="1" x14ac:dyDescent="0.25">
      <c r="A73" s="34" t="s">
        <v>135</v>
      </c>
      <c r="B73" s="35" t="s">
        <v>136</v>
      </c>
      <c r="C73" s="29"/>
      <c r="D73" s="30"/>
      <c r="E73" s="31"/>
      <c r="F73" s="32"/>
      <c r="G73" s="33"/>
      <c r="H73" s="25"/>
    </row>
    <row r="74" spans="1:8" s="26" customFormat="1" ht="23.25" customHeight="1" x14ac:dyDescent="0.25">
      <c r="A74" s="27" t="s">
        <v>137</v>
      </c>
      <c r="B74" s="28" t="s">
        <v>138</v>
      </c>
      <c r="C74" s="29">
        <v>4000000</v>
      </c>
      <c r="D74" s="30">
        <v>10000000</v>
      </c>
      <c r="E74" s="29">
        <f>+C74+D74</f>
        <v>14000000</v>
      </c>
      <c r="F74" s="32">
        <f>+'[1]EJEC. 2022'!S61</f>
        <v>3013051.15</v>
      </c>
      <c r="G74" s="33">
        <f t="shared" si="3"/>
        <v>10986948.85</v>
      </c>
      <c r="H74" s="25"/>
    </row>
    <row r="75" spans="1:8" s="26" customFormat="1" ht="27.75" customHeight="1" x14ac:dyDescent="0.25">
      <c r="A75" s="27" t="s">
        <v>139</v>
      </c>
      <c r="B75" s="28" t="s">
        <v>140</v>
      </c>
      <c r="C75" s="29">
        <v>300000</v>
      </c>
      <c r="D75" s="30">
        <v>0</v>
      </c>
      <c r="E75" s="31">
        <f>+C75+D75</f>
        <v>300000</v>
      </c>
      <c r="F75" s="32">
        <f>+'[1]EJEC. 2022'!S62</f>
        <v>0</v>
      </c>
      <c r="G75" s="33">
        <f t="shared" si="3"/>
        <v>300000</v>
      </c>
      <c r="H75" s="25"/>
    </row>
    <row r="76" spans="1:8" s="26" customFormat="1" ht="27.75" customHeight="1" x14ac:dyDescent="0.25">
      <c r="A76" s="27" t="s">
        <v>141</v>
      </c>
      <c r="B76" s="28" t="s">
        <v>142</v>
      </c>
      <c r="C76" s="29">
        <v>300000</v>
      </c>
      <c r="D76" s="30">
        <v>0</v>
      </c>
      <c r="E76" s="31">
        <f>+C76+D76</f>
        <v>300000</v>
      </c>
      <c r="F76" s="32">
        <f>+'[1]EJEC. 2022'!S63</f>
        <v>82600</v>
      </c>
      <c r="G76" s="33">
        <f t="shared" si="3"/>
        <v>217400</v>
      </c>
      <c r="H76" s="25"/>
    </row>
    <row r="77" spans="1:8" s="26" customFormat="1" ht="27.75" customHeight="1" x14ac:dyDescent="0.25">
      <c r="A77" s="34" t="s">
        <v>135</v>
      </c>
      <c r="B77" s="35" t="s">
        <v>143</v>
      </c>
      <c r="C77" s="29"/>
      <c r="D77" s="30"/>
      <c r="E77" s="31"/>
      <c r="F77" s="32"/>
      <c r="G77" s="33"/>
      <c r="H77" s="25"/>
    </row>
    <row r="78" spans="1:8" s="26" customFormat="1" ht="27.75" customHeight="1" x14ac:dyDescent="0.25">
      <c r="A78" s="27" t="s">
        <v>144</v>
      </c>
      <c r="B78" s="28" t="s">
        <v>145</v>
      </c>
      <c r="C78" s="29">
        <v>7500000</v>
      </c>
      <c r="D78" s="30">
        <v>17000000</v>
      </c>
      <c r="E78" s="31">
        <f>+C78+D78</f>
        <v>24500000</v>
      </c>
      <c r="F78" s="32">
        <f>+'[1]EJEC. 2022'!S66</f>
        <v>3643574.3899999997</v>
      </c>
      <c r="G78" s="33">
        <f t="shared" si="3"/>
        <v>20856425.609999999</v>
      </c>
      <c r="H78" s="25"/>
    </row>
    <row r="79" spans="1:8" s="26" customFormat="1" ht="27.75" customHeight="1" x14ac:dyDescent="0.25">
      <c r="A79" s="27" t="s">
        <v>146</v>
      </c>
      <c r="B79" s="28" t="s">
        <v>147</v>
      </c>
      <c r="C79" s="29">
        <v>4500000</v>
      </c>
      <c r="D79" s="30">
        <v>0</v>
      </c>
      <c r="E79" s="31">
        <f>+C79+D79</f>
        <v>4500000</v>
      </c>
      <c r="F79" s="32">
        <f>+'[1]EJEC. 2022'!S67</f>
        <v>0</v>
      </c>
      <c r="G79" s="33">
        <f t="shared" si="3"/>
        <v>4500000</v>
      </c>
      <c r="H79" s="25"/>
    </row>
    <row r="80" spans="1:8" s="26" customFormat="1" ht="27.75" customHeight="1" x14ac:dyDescent="0.25">
      <c r="A80" s="27" t="s">
        <v>148</v>
      </c>
      <c r="B80" s="28" t="s">
        <v>149</v>
      </c>
      <c r="C80" s="29">
        <v>6000000</v>
      </c>
      <c r="D80" s="30">
        <v>0</v>
      </c>
      <c r="E80" s="31">
        <f>+C80+D80</f>
        <v>6000000</v>
      </c>
      <c r="F80" s="32">
        <f>+'[1]EJEC. 2022'!S69</f>
        <v>0</v>
      </c>
      <c r="G80" s="33">
        <f t="shared" si="3"/>
        <v>6000000</v>
      </c>
    </row>
    <row r="81" spans="1:8" s="26" customFormat="1" ht="27.75" customHeight="1" x14ac:dyDescent="0.25">
      <c r="A81" s="27" t="s">
        <v>150</v>
      </c>
      <c r="B81" s="28" t="s">
        <v>151</v>
      </c>
      <c r="C81" s="29">
        <v>5000000</v>
      </c>
      <c r="D81" s="30">
        <v>3000000</v>
      </c>
      <c r="E81" s="31">
        <f>+C81+D81</f>
        <v>8000000</v>
      </c>
      <c r="F81" s="32">
        <v>0</v>
      </c>
      <c r="G81" s="33">
        <f t="shared" si="3"/>
        <v>8000000</v>
      </c>
      <c r="H81" s="25"/>
    </row>
    <row r="82" spans="1:8" s="26" customFormat="1" ht="28.5" customHeight="1" x14ac:dyDescent="0.25">
      <c r="A82" s="34" t="s">
        <v>135</v>
      </c>
      <c r="B82" s="38" t="s">
        <v>152</v>
      </c>
      <c r="C82" s="29"/>
      <c r="D82" s="30"/>
      <c r="E82" s="31"/>
      <c r="F82" s="32"/>
      <c r="G82" s="33"/>
      <c r="H82" s="25"/>
    </row>
    <row r="83" spans="1:8" s="26" customFormat="1" ht="28.5" customHeight="1" x14ac:dyDescent="0.25">
      <c r="A83" s="27" t="s">
        <v>153</v>
      </c>
      <c r="B83" s="28" t="s">
        <v>154</v>
      </c>
      <c r="C83" s="29">
        <v>0</v>
      </c>
      <c r="D83" s="30">
        <v>2500000</v>
      </c>
      <c r="E83" s="31">
        <f t="shared" ref="E83:E88" si="5">+C83+D83</f>
        <v>2500000</v>
      </c>
      <c r="F83" s="32">
        <v>0</v>
      </c>
      <c r="G83" s="33">
        <f t="shared" si="3"/>
        <v>2500000</v>
      </c>
      <c r="H83" s="25"/>
    </row>
    <row r="84" spans="1:8" s="26" customFormat="1" ht="28.5" customHeight="1" x14ac:dyDescent="0.25">
      <c r="A84" s="27" t="s">
        <v>155</v>
      </c>
      <c r="B84" s="28" t="s">
        <v>156</v>
      </c>
      <c r="C84" s="29">
        <v>11500000</v>
      </c>
      <c r="D84" s="30">
        <v>25973720</v>
      </c>
      <c r="E84" s="31">
        <f t="shared" si="5"/>
        <v>37473720</v>
      </c>
      <c r="F84" s="32">
        <f>+'[1]EJEC. 2022'!S70</f>
        <v>45000</v>
      </c>
      <c r="G84" s="33">
        <f t="shared" si="3"/>
        <v>37428720</v>
      </c>
      <c r="H84" s="25"/>
    </row>
    <row r="85" spans="1:8" s="26" customFormat="1" ht="28.5" customHeight="1" x14ac:dyDescent="0.25">
      <c r="A85" s="27" t="s">
        <v>157</v>
      </c>
      <c r="B85" s="28" t="s">
        <v>158</v>
      </c>
      <c r="C85" s="29">
        <v>3000000</v>
      </c>
      <c r="D85" s="30">
        <v>0</v>
      </c>
      <c r="E85" s="31">
        <f t="shared" si="5"/>
        <v>3000000</v>
      </c>
      <c r="F85" s="32">
        <f>+'[1]EJEC. 2022'!S71</f>
        <v>246915</v>
      </c>
      <c r="G85" s="33">
        <f t="shared" si="3"/>
        <v>2753085</v>
      </c>
      <c r="H85" s="25"/>
    </row>
    <row r="86" spans="1:8" s="26" customFormat="1" ht="28.5" customHeight="1" x14ac:dyDescent="0.25">
      <c r="A86" s="27" t="s">
        <v>159</v>
      </c>
      <c r="B86" s="28" t="s">
        <v>160</v>
      </c>
      <c r="C86" s="29">
        <v>3300000</v>
      </c>
      <c r="D86" s="30">
        <v>5000000</v>
      </c>
      <c r="E86" s="29">
        <f t="shared" si="5"/>
        <v>8300000</v>
      </c>
      <c r="F86" s="32">
        <f>+'[1]EJEC. 2022'!S72</f>
        <v>3051486.2199999997</v>
      </c>
      <c r="G86" s="33">
        <f t="shared" si="3"/>
        <v>5248513.78</v>
      </c>
      <c r="H86" s="25"/>
    </row>
    <row r="87" spans="1:8" s="26" customFormat="1" ht="28.5" customHeight="1" x14ac:dyDescent="0.25">
      <c r="A87" s="27" t="s">
        <v>161</v>
      </c>
      <c r="B87" s="28" t="s">
        <v>162</v>
      </c>
      <c r="C87" s="29">
        <v>200000</v>
      </c>
      <c r="D87" s="30">
        <v>0</v>
      </c>
      <c r="E87" s="31">
        <f t="shared" si="5"/>
        <v>200000</v>
      </c>
      <c r="F87" s="32">
        <f>+'[1]EJEC. 2022'!S73</f>
        <v>0</v>
      </c>
      <c r="G87" s="33">
        <f t="shared" si="3"/>
        <v>200000</v>
      </c>
      <c r="H87" s="25"/>
    </row>
    <row r="88" spans="1:8" s="26" customFormat="1" ht="28.5" customHeight="1" thickBot="1" x14ac:dyDescent="0.3">
      <c r="A88" s="72" t="s">
        <v>163</v>
      </c>
      <c r="B88" s="73" t="s">
        <v>164</v>
      </c>
      <c r="C88" s="74">
        <v>500000</v>
      </c>
      <c r="D88" s="30">
        <v>0</v>
      </c>
      <c r="E88" s="31">
        <f t="shared" si="5"/>
        <v>500000</v>
      </c>
      <c r="F88" s="75">
        <f>+'[1]EJEC. 2022'!S74</f>
        <v>0</v>
      </c>
      <c r="G88" s="33">
        <f t="shared" si="3"/>
        <v>500000</v>
      </c>
      <c r="H88" s="25"/>
    </row>
    <row r="89" spans="1:8" s="26" customFormat="1" ht="28.5" customHeight="1" thickBot="1" x14ac:dyDescent="0.3">
      <c r="A89" s="48"/>
      <c r="B89" s="76"/>
      <c r="C89" s="50"/>
      <c r="D89" s="50"/>
      <c r="E89" s="51"/>
      <c r="F89" s="52"/>
      <c r="G89" s="51"/>
      <c r="H89" s="25"/>
    </row>
    <row r="90" spans="1:8" s="61" customFormat="1" ht="25.5" customHeight="1" thickBot="1" x14ac:dyDescent="0.3">
      <c r="A90" s="77" t="s">
        <v>165</v>
      </c>
      <c r="B90" s="55" t="s">
        <v>166</v>
      </c>
      <c r="C90" s="78">
        <f>SUM(C91:C131)</f>
        <v>51733772</v>
      </c>
      <c r="D90" s="79">
        <f>SUM(D91:D131)</f>
        <v>29000000</v>
      </c>
      <c r="E90" s="80">
        <f>SUM(E91:E131)</f>
        <v>80733772</v>
      </c>
      <c r="F90" s="79">
        <f>SUM(F91:F131)</f>
        <v>8036002.8099999996</v>
      </c>
      <c r="G90" s="81">
        <f>SUM(G91:G131)</f>
        <v>72697769.189999998</v>
      </c>
      <c r="H90" s="59"/>
    </row>
    <row r="91" spans="1:8" s="26" customFormat="1" ht="33.75" customHeight="1" x14ac:dyDescent="0.25">
      <c r="A91" s="82" t="s">
        <v>167</v>
      </c>
      <c r="B91" s="83" t="s">
        <v>168</v>
      </c>
      <c r="C91" s="21">
        <f>1500000</f>
        <v>1500000</v>
      </c>
      <c r="D91" s="30">
        <v>0</v>
      </c>
      <c r="E91" s="31">
        <f>+C91+D91</f>
        <v>1500000</v>
      </c>
      <c r="F91" s="23">
        <f>+'[1]EJEC. 2022'!S77</f>
        <v>148735.93</v>
      </c>
      <c r="G91" s="84">
        <f>+E91-F91</f>
        <v>1351264.07</v>
      </c>
      <c r="H91" s="25"/>
    </row>
    <row r="92" spans="1:8" s="26" customFormat="1" ht="33.75" customHeight="1" x14ac:dyDescent="0.25">
      <c r="A92" s="34" t="s">
        <v>169</v>
      </c>
      <c r="B92" s="35" t="s">
        <v>170</v>
      </c>
      <c r="C92" s="30"/>
      <c r="D92" s="30"/>
      <c r="E92" s="31"/>
      <c r="F92" s="32"/>
      <c r="G92" s="33"/>
      <c r="H92" s="25"/>
    </row>
    <row r="93" spans="1:8" s="26" customFormat="1" ht="32.25" customHeight="1" x14ac:dyDescent="0.25">
      <c r="A93" s="27" t="s">
        <v>171</v>
      </c>
      <c r="B93" s="28" t="s">
        <v>172</v>
      </c>
      <c r="C93" s="30">
        <v>20000</v>
      </c>
      <c r="D93" s="30">
        <v>0</v>
      </c>
      <c r="E93" s="31">
        <f>+C93+D93</f>
        <v>20000</v>
      </c>
      <c r="F93" s="32">
        <f>+'[1]EJEC. 2022'!S78</f>
        <v>0</v>
      </c>
      <c r="G93" s="33">
        <f>+E93-F93</f>
        <v>20000</v>
      </c>
      <c r="H93" s="25"/>
    </row>
    <row r="94" spans="1:8" s="26" customFormat="1" ht="33.75" hidden="1" customHeight="1" x14ac:dyDescent="0.25">
      <c r="A94" s="27" t="s">
        <v>173</v>
      </c>
      <c r="B94" s="28" t="s">
        <v>174</v>
      </c>
      <c r="C94" s="30">
        <v>0</v>
      </c>
      <c r="D94" s="30">
        <v>0</v>
      </c>
      <c r="E94" s="31">
        <f>+C94+D94</f>
        <v>0</v>
      </c>
      <c r="F94" s="32">
        <f>+'[1]EJEC. 2022'!S79</f>
        <v>0</v>
      </c>
      <c r="G94" s="33">
        <f t="shared" ref="G94:G131" si="6">+E94-F94</f>
        <v>0</v>
      </c>
      <c r="H94" s="25"/>
    </row>
    <row r="95" spans="1:8" s="26" customFormat="1" ht="33.75" customHeight="1" x14ac:dyDescent="0.25">
      <c r="A95" s="27" t="s">
        <v>175</v>
      </c>
      <c r="B95" s="28" t="s">
        <v>176</v>
      </c>
      <c r="C95" s="30">
        <f>150000</f>
        <v>150000</v>
      </c>
      <c r="D95" s="30">
        <v>0</v>
      </c>
      <c r="E95" s="31">
        <f>+C95+D95</f>
        <v>150000</v>
      </c>
      <c r="F95" s="32">
        <f>+'[1]EJEC. 2022'!S80</f>
        <v>8732</v>
      </c>
      <c r="G95" s="33">
        <f t="shared" si="6"/>
        <v>141268</v>
      </c>
      <c r="H95" s="25"/>
    </row>
    <row r="96" spans="1:8" s="26" customFormat="1" ht="33.75" customHeight="1" x14ac:dyDescent="0.25">
      <c r="A96" s="34" t="s">
        <v>177</v>
      </c>
      <c r="B96" s="35" t="s">
        <v>178</v>
      </c>
      <c r="C96" s="30"/>
      <c r="D96" s="30"/>
      <c r="E96" s="31"/>
      <c r="F96" s="32"/>
      <c r="G96" s="33"/>
      <c r="H96" s="25"/>
    </row>
    <row r="97" spans="1:9" s="26" customFormat="1" ht="33.75" customHeight="1" x14ac:dyDescent="0.25">
      <c r="A97" s="27" t="s">
        <v>179</v>
      </c>
      <c r="B97" s="28" t="s">
        <v>180</v>
      </c>
      <c r="C97" s="29">
        <v>800000</v>
      </c>
      <c r="D97" s="30">
        <v>0</v>
      </c>
      <c r="E97" s="31">
        <f>+C97+D97</f>
        <v>800000</v>
      </c>
      <c r="F97" s="32">
        <f>+'[1]EJEC. 2022'!S81</f>
        <v>0</v>
      </c>
      <c r="G97" s="33">
        <f t="shared" si="6"/>
        <v>800000</v>
      </c>
      <c r="H97" s="25"/>
    </row>
    <row r="98" spans="1:9" s="26" customFormat="1" ht="33.75" customHeight="1" x14ac:dyDescent="0.25">
      <c r="A98" s="27" t="s">
        <v>181</v>
      </c>
      <c r="B98" s="28" t="s">
        <v>182</v>
      </c>
      <c r="C98" s="29">
        <v>3000000</v>
      </c>
      <c r="D98" s="30">
        <v>0</v>
      </c>
      <c r="E98" s="31">
        <f>+C98+D98</f>
        <v>3000000</v>
      </c>
      <c r="F98" s="32">
        <f>+'[1]EJEC. 2022'!S82</f>
        <v>957806.71</v>
      </c>
      <c r="G98" s="33">
        <f t="shared" si="6"/>
        <v>2042193.29</v>
      </c>
      <c r="H98" s="25"/>
    </row>
    <row r="99" spans="1:9" s="26" customFormat="1" ht="33.75" customHeight="1" x14ac:dyDescent="0.25">
      <c r="A99" s="27" t="s">
        <v>183</v>
      </c>
      <c r="B99" s="28" t="s">
        <v>184</v>
      </c>
      <c r="C99" s="29">
        <v>5000000</v>
      </c>
      <c r="D99" s="30">
        <v>12000000</v>
      </c>
      <c r="E99" s="31">
        <f>+C99+D99</f>
        <v>17000000</v>
      </c>
      <c r="F99" s="32">
        <f>+'[1]EJEC. 2022'!S83</f>
        <v>239308.13</v>
      </c>
      <c r="G99" s="33">
        <f t="shared" si="6"/>
        <v>16760691.869999999</v>
      </c>
      <c r="H99" s="25"/>
    </row>
    <row r="100" spans="1:9" s="26" customFormat="1" ht="28.5" customHeight="1" x14ac:dyDescent="0.25">
      <c r="A100" s="34" t="s">
        <v>185</v>
      </c>
      <c r="B100" s="35" t="s">
        <v>186</v>
      </c>
      <c r="C100" s="29"/>
      <c r="D100" s="30"/>
      <c r="E100" s="31"/>
      <c r="F100" s="32"/>
      <c r="G100" s="33"/>
      <c r="H100" s="25"/>
    </row>
    <row r="101" spans="1:9" s="26" customFormat="1" ht="1.5" hidden="1" customHeight="1" x14ac:dyDescent="0.25">
      <c r="A101" s="27" t="s">
        <v>187</v>
      </c>
      <c r="B101" s="28" t="s">
        <v>188</v>
      </c>
      <c r="C101" s="29">
        <v>0</v>
      </c>
      <c r="D101" s="30">
        <v>0</v>
      </c>
      <c r="E101" s="31">
        <f>+C101+D101</f>
        <v>0</v>
      </c>
      <c r="F101" s="32">
        <v>0</v>
      </c>
      <c r="G101" s="33">
        <f t="shared" si="6"/>
        <v>0</v>
      </c>
      <c r="H101" s="25"/>
    </row>
    <row r="102" spans="1:9" s="26" customFormat="1" ht="33.75" customHeight="1" x14ac:dyDescent="0.25">
      <c r="A102" s="27" t="s">
        <v>189</v>
      </c>
      <c r="B102" s="28" t="s">
        <v>190</v>
      </c>
      <c r="C102" s="29">
        <v>625000</v>
      </c>
      <c r="D102" s="30">
        <v>0</v>
      </c>
      <c r="E102" s="31">
        <f>+C102+D102</f>
        <v>625000</v>
      </c>
      <c r="F102" s="32">
        <f>+'[1]EJEC. 2022'!S84</f>
        <v>0</v>
      </c>
      <c r="G102" s="33">
        <f t="shared" si="6"/>
        <v>625000</v>
      </c>
      <c r="H102" s="25"/>
    </row>
    <row r="103" spans="1:9" s="26" customFormat="1" ht="33.75" customHeight="1" x14ac:dyDescent="0.25">
      <c r="A103" s="27" t="s">
        <v>191</v>
      </c>
      <c r="B103" s="28" t="s">
        <v>192</v>
      </c>
      <c r="C103" s="29">
        <v>250000</v>
      </c>
      <c r="D103" s="30">
        <v>0</v>
      </c>
      <c r="E103" s="31">
        <f>+C103+D103</f>
        <v>250000</v>
      </c>
      <c r="F103" s="32">
        <f>+'[1]EJEC. 2022'!S86</f>
        <v>90057.600000000006</v>
      </c>
      <c r="G103" s="33">
        <f t="shared" si="6"/>
        <v>159942.39999999999</v>
      </c>
      <c r="H103" s="25"/>
    </row>
    <row r="104" spans="1:9" s="26" customFormat="1" ht="33.75" customHeight="1" x14ac:dyDescent="0.25">
      <c r="A104" s="27" t="s">
        <v>193</v>
      </c>
      <c r="B104" s="28" t="s">
        <v>194</v>
      </c>
      <c r="C104" s="29">
        <v>250000</v>
      </c>
      <c r="D104" s="30">
        <v>0</v>
      </c>
      <c r="E104" s="31">
        <f>+C104+D104</f>
        <v>250000</v>
      </c>
      <c r="F104" s="32">
        <f>+'[1]EJEC. 2022'!S87</f>
        <v>0</v>
      </c>
      <c r="G104" s="33">
        <f t="shared" si="6"/>
        <v>250000</v>
      </c>
      <c r="H104" s="25"/>
      <c r="I104" s="85"/>
    </row>
    <row r="105" spans="1:9" s="26" customFormat="1" ht="30" customHeight="1" x14ac:dyDescent="0.25">
      <c r="A105" s="34" t="s">
        <v>195</v>
      </c>
      <c r="B105" s="35" t="s">
        <v>196</v>
      </c>
      <c r="C105" s="29"/>
      <c r="D105" s="30"/>
      <c r="E105" s="31"/>
      <c r="F105" s="32"/>
      <c r="G105" s="33"/>
      <c r="H105" s="25"/>
    </row>
    <row r="106" spans="1:9" s="26" customFormat="1" ht="33.75" customHeight="1" x14ac:dyDescent="0.25">
      <c r="A106" s="27" t="s">
        <v>197</v>
      </c>
      <c r="B106" s="28" t="s">
        <v>198</v>
      </c>
      <c r="C106" s="29">
        <v>3650000</v>
      </c>
      <c r="D106" s="30">
        <v>0</v>
      </c>
      <c r="E106" s="31">
        <f>+C106+D106</f>
        <v>3650000</v>
      </c>
      <c r="F106" s="32">
        <f>+'[1]EJEC. 2022'!S90</f>
        <v>56050</v>
      </c>
      <c r="G106" s="33">
        <f t="shared" si="6"/>
        <v>3593950</v>
      </c>
      <c r="H106" s="25"/>
    </row>
    <row r="107" spans="1:9" s="26" customFormat="1" ht="33.75" customHeight="1" x14ac:dyDescent="0.25">
      <c r="A107" s="27" t="s">
        <v>199</v>
      </c>
      <c r="B107" s="28" t="s">
        <v>200</v>
      </c>
      <c r="C107" s="29">
        <v>1670404</v>
      </c>
      <c r="D107" s="30">
        <v>15000000</v>
      </c>
      <c r="E107" s="31">
        <f>+C107+D107</f>
        <v>16670404</v>
      </c>
      <c r="F107" s="32">
        <f>+'[1]EJEC. 2022'!S91</f>
        <v>1580056</v>
      </c>
      <c r="G107" s="33">
        <f t="shared" si="6"/>
        <v>15090348</v>
      </c>
      <c r="H107" s="25"/>
    </row>
    <row r="108" spans="1:9" s="26" customFormat="1" ht="30" customHeight="1" x14ac:dyDescent="0.25">
      <c r="A108" s="34" t="s">
        <v>201</v>
      </c>
      <c r="B108" s="35" t="s">
        <v>202</v>
      </c>
      <c r="C108" s="29"/>
      <c r="D108" s="30"/>
      <c r="E108" s="31"/>
      <c r="F108" s="32"/>
      <c r="G108" s="33"/>
      <c r="H108" s="25"/>
    </row>
    <row r="109" spans="1:9" s="26" customFormat="1" ht="33.75" customHeight="1" x14ac:dyDescent="0.25">
      <c r="A109" s="27" t="s">
        <v>203</v>
      </c>
      <c r="B109" s="28" t="s">
        <v>204</v>
      </c>
      <c r="C109" s="29">
        <v>150000</v>
      </c>
      <c r="D109" s="30">
        <v>0</v>
      </c>
      <c r="E109" s="31">
        <f>+C109+D109</f>
        <v>150000</v>
      </c>
      <c r="F109" s="32">
        <f>+'[1]EJEC. 2022'!S92</f>
        <v>718.62</v>
      </c>
      <c r="G109" s="33">
        <f t="shared" si="6"/>
        <v>149281.38</v>
      </c>
      <c r="H109" s="25"/>
    </row>
    <row r="110" spans="1:9" s="26" customFormat="1" ht="33.75" customHeight="1" x14ac:dyDescent="0.25">
      <c r="A110" s="34" t="s">
        <v>201</v>
      </c>
      <c r="B110" s="35" t="s">
        <v>205</v>
      </c>
      <c r="C110" s="29"/>
      <c r="D110" s="30"/>
      <c r="E110" s="31"/>
      <c r="F110" s="32"/>
      <c r="G110" s="33"/>
      <c r="H110" s="25"/>
    </row>
    <row r="111" spans="1:9" s="70" customFormat="1" ht="33.75" customHeight="1" x14ac:dyDescent="0.25">
      <c r="A111" s="36" t="s">
        <v>206</v>
      </c>
      <c r="B111" s="37" t="s">
        <v>207</v>
      </c>
      <c r="C111" s="29">
        <v>400000</v>
      </c>
      <c r="D111" s="30">
        <v>0</v>
      </c>
      <c r="E111" s="31">
        <f>+C111+D111</f>
        <v>400000</v>
      </c>
      <c r="F111" s="32">
        <f>+'[1]EJEC. 2022'!S93</f>
        <v>56755</v>
      </c>
      <c r="G111" s="33">
        <f t="shared" si="6"/>
        <v>343245</v>
      </c>
      <c r="H111" s="69"/>
    </row>
    <row r="112" spans="1:9" s="70" customFormat="1" ht="33.75" customHeight="1" x14ac:dyDescent="0.25">
      <c r="A112" s="36" t="s">
        <v>208</v>
      </c>
      <c r="B112" s="37" t="s">
        <v>209</v>
      </c>
      <c r="C112" s="29">
        <v>3500000</v>
      </c>
      <c r="D112" s="30">
        <v>0</v>
      </c>
      <c r="E112" s="31">
        <f>+C112+D112</f>
        <v>3500000</v>
      </c>
      <c r="F112" s="32">
        <f>+'[1]EJEC. 2022'!S94</f>
        <v>262299.96999999997</v>
      </c>
      <c r="G112" s="33">
        <f t="shared" si="6"/>
        <v>3237700.0300000003</v>
      </c>
      <c r="H112" s="69"/>
    </row>
    <row r="113" spans="1:8" s="26" customFormat="1" ht="33.75" hidden="1" customHeight="1" x14ac:dyDescent="0.25">
      <c r="A113" s="27" t="s">
        <v>210</v>
      </c>
      <c r="B113" s="28" t="s">
        <v>211</v>
      </c>
      <c r="C113" s="29">
        <v>0</v>
      </c>
      <c r="D113" s="30">
        <v>0</v>
      </c>
      <c r="E113" s="31">
        <f>+C113+D113</f>
        <v>0</v>
      </c>
      <c r="F113" s="32"/>
      <c r="G113" s="33">
        <f t="shared" si="6"/>
        <v>0</v>
      </c>
      <c r="H113" s="25"/>
    </row>
    <row r="114" spans="1:8" s="26" customFormat="1" ht="30" customHeight="1" x14ac:dyDescent="0.25">
      <c r="A114" s="27" t="s">
        <v>212</v>
      </c>
      <c r="B114" s="28" t="s">
        <v>213</v>
      </c>
      <c r="C114" s="29">
        <v>500000</v>
      </c>
      <c r="D114" s="30">
        <v>0</v>
      </c>
      <c r="E114" s="31">
        <f>+C114+D114</f>
        <v>500000</v>
      </c>
      <c r="F114" s="32">
        <f>+'[1]EJEC. 2022'!S95</f>
        <v>0</v>
      </c>
      <c r="G114" s="33">
        <f t="shared" si="6"/>
        <v>500000</v>
      </c>
      <c r="H114" s="25"/>
    </row>
    <row r="115" spans="1:8" s="26" customFormat="1" ht="31.5" customHeight="1" x14ac:dyDescent="0.25">
      <c r="A115" s="34" t="s">
        <v>214</v>
      </c>
      <c r="B115" s="35" t="s">
        <v>215</v>
      </c>
      <c r="C115" s="29"/>
      <c r="D115" s="30"/>
      <c r="E115" s="31"/>
      <c r="F115" s="32"/>
      <c r="G115" s="33"/>
      <c r="H115" s="25"/>
    </row>
    <row r="116" spans="1:8" s="26" customFormat="1" ht="30" customHeight="1" x14ac:dyDescent="0.25">
      <c r="A116" s="27" t="s">
        <v>216</v>
      </c>
      <c r="B116" s="28" t="s">
        <v>217</v>
      </c>
      <c r="C116" s="29">
        <v>8000000</v>
      </c>
      <c r="D116" s="30">
        <v>0</v>
      </c>
      <c r="E116" s="31">
        <f t="shared" ref="E116:E123" si="7">+C116+D116</f>
        <v>8000000</v>
      </c>
      <c r="F116" s="32">
        <f>+'[1]EJEC. 2022'!S96</f>
        <v>3073851</v>
      </c>
      <c r="G116" s="33">
        <f t="shared" si="6"/>
        <v>4926149</v>
      </c>
      <c r="H116" s="25"/>
    </row>
    <row r="117" spans="1:8" s="26" customFormat="1" ht="31.5" customHeight="1" x14ac:dyDescent="0.25">
      <c r="A117" s="27" t="s">
        <v>218</v>
      </c>
      <c r="B117" s="28" t="s">
        <v>219</v>
      </c>
      <c r="C117" s="29">
        <v>14000000</v>
      </c>
      <c r="D117" s="30">
        <v>0</v>
      </c>
      <c r="E117" s="31">
        <f t="shared" si="7"/>
        <v>14000000</v>
      </c>
      <c r="F117" s="32">
        <f>+'[1]EJEC. 2022'!S97</f>
        <v>0</v>
      </c>
      <c r="G117" s="33">
        <f t="shared" si="6"/>
        <v>14000000</v>
      </c>
      <c r="H117" s="25"/>
    </row>
    <row r="118" spans="1:8" s="26" customFormat="1" ht="30" customHeight="1" x14ac:dyDescent="0.25">
      <c r="A118" s="27" t="s">
        <v>220</v>
      </c>
      <c r="B118" s="28" t="s">
        <v>221</v>
      </c>
      <c r="C118" s="29">
        <v>500000</v>
      </c>
      <c r="D118" s="30">
        <v>0</v>
      </c>
      <c r="E118" s="31">
        <f t="shared" si="7"/>
        <v>500000</v>
      </c>
      <c r="F118" s="32">
        <f>+'[1]EJEC. 2022'!S98</f>
        <v>0</v>
      </c>
      <c r="G118" s="33">
        <f>+E118-F118</f>
        <v>500000</v>
      </c>
      <c r="H118" s="25"/>
    </row>
    <row r="119" spans="1:8" s="26" customFormat="1" ht="31.5" customHeight="1" x14ac:dyDescent="0.25">
      <c r="A119" s="27" t="s">
        <v>222</v>
      </c>
      <c r="B119" s="28" t="s">
        <v>223</v>
      </c>
      <c r="C119" s="29">
        <v>500000</v>
      </c>
      <c r="D119" s="30">
        <v>0</v>
      </c>
      <c r="E119" s="31">
        <f t="shared" si="7"/>
        <v>500000</v>
      </c>
      <c r="F119" s="32">
        <f>+'[1]EJEC. 2022'!S100</f>
        <v>0</v>
      </c>
      <c r="G119" s="33">
        <f t="shared" si="6"/>
        <v>500000</v>
      </c>
      <c r="H119" s="25"/>
    </row>
    <row r="120" spans="1:8" s="26" customFormat="1" ht="26.25" customHeight="1" x14ac:dyDescent="0.25">
      <c r="A120" s="27" t="s">
        <v>224</v>
      </c>
      <c r="B120" s="28" t="s">
        <v>225</v>
      </c>
      <c r="C120" s="29">
        <f>500000</f>
        <v>500000</v>
      </c>
      <c r="D120" s="30">
        <v>0</v>
      </c>
      <c r="E120" s="31">
        <f t="shared" si="7"/>
        <v>500000</v>
      </c>
      <c r="F120" s="32">
        <f>+'[1]EJEC. 2022'!S101</f>
        <v>0</v>
      </c>
      <c r="G120" s="33">
        <f t="shared" si="6"/>
        <v>500000</v>
      </c>
      <c r="H120" s="25"/>
    </row>
    <row r="121" spans="1:8" s="26" customFormat="1" ht="33.75" hidden="1" customHeight="1" x14ac:dyDescent="0.25">
      <c r="A121" s="34" t="s">
        <v>214</v>
      </c>
      <c r="B121" s="35" t="s">
        <v>226</v>
      </c>
      <c r="C121" s="29"/>
      <c r="D121" s="30">
        <v>0</v>
      </c>
      <c r="E121" s="31">
        <f t="shared" si="7"/>
        <v>0</v>
      </c>
      <c r="F121" s="32"/>
      <c r="G121" s="33"/>
      <c r="H121" s="25"/>
    </row>
    <row r="122" spans="1:8" s="26" customFormat="1" ht="30" customHeight="1" x14ac:dyDescent="0.25">
      <c r="A122" s="27" t="s">
        <v>227</v>
      </c>
      <c r="B122" s="28" t="s">
        <v>228</v>
      </c>
      <c r="C122" s="29">
        <v>223101</v>
      </c>
      <c r="D122" s="30">
        <v>0</v>
      </c>
      <c r="E122" s="31">
        <f t="shared" si="7"/>
        <v>223101</v>
      </c>
      <c r="F122" s="32">
        <f>+'[1]EJEC. 2022'!S99</f>
        <v>0</v>
      </c>
      <c r="G122" s="33">
        <f t="shared" si="6"/>
        <v>223101</v>
      </c>
      <c r="H122" s="25"/>
    </row>
    <row r="123" spans="1:8" s="26" customFormat="1" ht="32.25" customHeight="1" x14ac:dyDescent="0.25">
      <c r="A123" s="27" t="s">
        <v>229</v>
      </c>
      <c r="B123" s="28" t="s">
        <v>230</v>
      </c>
      <c r="C123" s="29">
        <v>0</v>
      </c>
      <c r="D123" s="30">
        <v>500000</v>
      </c>
      <c r="E123" s="31">
        <f t="shared" si="7"/>
        <v>500000</v>
      </c>
      <c r="F123" s="32">
        <f>+'[1]EJEC. 2022'!S102</f>
        <v>2134.38</v>
      </c>
      <c r="G123" s="33">
        <f t="shared" si="6"/>
        <v>497865.62</v>
      </c>
      <c r="H123" s="25"/>
    </row>
    <row r="124" spans="1:8" s="26" customFormat="1" ht="28.5" customHeight="1" x14ac:dyDescent="0.25">
      <c r="A124" s="34" t="s">
        <v>231</v>
      </c>
      <c r="B124" s="35" t="s">
        <v>232</v>
      </c>
      <c r="C124" s="29"/>
      <c r="D124" s="30"/>
      <c r="E124" s="31"/>
      <c r="F124" s="32"/>
      <c r="G124" s="33"/>
      <c r="H124" s="25"/>
    </row>
    <row r="125" spans="1:8" s="26" customFormat="1" ht="33.75" customHeight="1" x14ac:dyDescent="0.25">
      <c r="A125" s="27" t="s">
        <v>233</v>
      </c>
      <c r="B125" s="28" t="s">
        <v>234</v>
      </c>
      <c r="C125" s="29">
        <f>800000</f>
        <v>800000</v>
      </c>
      <c r="D125" s="30">
        <v>0</v>
      </c>
      <c r="E125" s="31">
        <f>+C125+D125</f>
        <v>800000</v>
      </c>
      <c r="F125" s="32">
        <f>+'[1]EJEC. 2022'!S103</f>
        <v>163728.54</v>
      </c>
      <c r="G125" s="33">
        <f t="shared" si="6"/>
        <v>636271.46</v>
      </c>
      <c r="H125" s="25"/>
    </row>
    <row r="126" spans="1:8" s="26" customFormat="1" ht="32.25" customHeight="1" x14ac:dyDescent="0.25">
      <c r="A126" s="27" t="s">
        <v>235</v>
      </c>
      <c r="B126" s="28" t="s">
        <v>236</v>
      </c>
      <c r="C126" s="29">
        <v>3500000</v>
      </c>
      <c r="D126" s="30">
        <v>1500000</v>
      </c>
      <c r="E126" s="31">
        <f>+C126+D126</f>
        <v>5000000</v>
      </c>
      <c r="F126" s="32">
        <f>+'[1]EJEC. 2022'!S104</f>
        <v>1154663.8</v>
      </c>
      <c r="G126" s="33">
        <f t="shared" si="6"/>
        <v>3845336.2</v>
      </c>
      <c r="H126" s="25"/>
    </row>
    <row r="127" spans="1:8" s="26" customFormat="1" ht="33.75" hidden="1" customHeight="1" x14ac:dyDescent="0.25">
      <c r="A127" s="27" t="s">
        <v>237</v>
      </c>
      <c r="B127" s="71" t="s">
        <v>238</v>
      </c>
      <c r="C127" s="29">
        <v>0</v>
      </c>
      <c r="D127" s="30">
        <v>0</v>
      </c>
      <c r="E127" s="31">
        <f>+C127+D127</f>
        <v>0</v>
      </c>
      <c r="F127" s="32">
        <f>+'[1]EJEC. 2022'!S105</f>
        <v>0</v>
      </c>
      <c r="G127" s="33">
        <f t="shared" si="6"/>
        <v>0</v>
      </c>
      <c r="H127" s="25"/>
    </row>
    <row r="128" spans="1:8" s="26" customFormat="1" ht="33.75" customHeight="1" x14ac:dyDescent="0.25">
      <c r="A128" s="27" t="s">
        <v>239</v>
      </c>
      <c r="B128" s="28" t="s">
        <v>240</v>
      </c>
      <c r="C128" s="29">
        <f>500000</f>
        <v>500000</v>
      </c>
      <c r="D128" s="30">
        <v>0</v>
      </c>
      <c r="E128" s="31">
        <f>+C128+D128</f>
        <v>500000</v>
      </c>
      <c r="F128" s="32">
        <f>+'[1]EJEC. 2022'!S106</f>
        <v>100428.38</v>
      </c>
      <c r="G128" s="33">
        <f t="shared" si="6"/>
        <v>399571.62</v>
      </c>
      <c r="H128" s="25"/>
    </row>
    <row r="129" spans="1:9" s="26" customFormat="1" ht="26.25" customHeight="1" x14ac:dyDescent="0.25">
      <c r="A129" s="34" t="s">
        <v>241</v>
      </c>
      <c r="B129" s="35" t="s">
        <v>242</v>
      </c>
      <c r="C129" s="29"/>
      <c r="D129" s="30"/>
      <c r="E129" s="31"/>
      <c r="F129" s="32"/>
      <c r="G129" s="33"/>
      <c r="H129" s="25"/>
    </row>
    <row r="130" spans="1:9" s="26" customFormat="1" ht="33.75" hidden="1" customHeight="1" x14ac:dyDescent="0.25">
      <c r="A130" s="27" t="s">
        <v>243</v>
      </c>
      <c r="B130" s="28" t="s">
        <v>242</v>
      </c>
      <c r="C130" s="29">
        <v>0</v>
      </c>
      <c r="D130" s="30">
        <v>0</v>
      </c>
      <c r="E130" s="31">
        <f>+C130+D130</f>
        <v>0</v>
      </c>
      <c r="F130" s="32">
        <f>+'[1]EJEC. 2022'!S107</f>
        <v>0</v>
      </c>
      <c r="G130" s="33">
        <f t="shared" si="6"/>
        <v>0</v>
      </c>
      <c r="H130" s="25"/>
    </row>
    <row r="131" spans="1:9" s="26" customFormat="1" ht="33.75" customHeight="1" thickBot="1" x14ac:dyDescent="0.3">
      <c r="A131" s="72" t="s">
        <v>244</v>
      </c>
      <c r="B131" s="73" t="s">
        <v>245</v>
      </c>
      <c r="C131" s="74">
        <v>1745267</v>
      </c>
      <c r="D131" s="30">
        <v>0</v>
      </c>
      <c r="E131" s="31">
        <f>+C131+D131</f>
        <v>1745267</v>
      </c>
      <c r="F131" s="75">
        <f>+'[1]EJEC. 2022'!S108</f>
        <v>140676.75</v>
      </c>
      <c r="G131" s="33">
        <f t="shared" si="6"/>
        <v>1604590.25</v>
      </c>
      <c r="H131" s="25"/>
    </row>
    <row r="132" spans="1:9" s="26" customFormat="1" ht="15" customHeight="1" x14ac:dyDescent="0.25">
      <c r="A132" s="48"/>
      <c r="B132" s="76"/>
      <c r="C132" s="50"/>
      <c r="D132" s="50"/>
      <c r="E132" s="51"/>
      <c r="F132" s="52"/>
      <c r="G132" s="51"/>
      <c r="H132" s="25"/>
    </row>
    <row r="133" spans="1:9" s="61" customFormat="1" ht="28.5" customHeight="1" thickBot="1" x14ac:dyDescent="0.3">
      <c r="A133" s="77" t="s">
        <v>246</v>
      </c>
      <c r="B133" s="55" t="s">
        <v>247</v>
      </c>
      <c r="C133" s="86">
        <f>SUM(C135:C148)</f>
        <v>397800000</v>
      </c>
      <c r="D133" s="86">
        <f>SUM(D135:D148)</f>
        <v>3566700000</v>
      </c>
      <c r="E133" s="87">
        <f>SUM(E135:E148)</f>
        <v>3964500000</v>
      </c>
      <c r="F133" s="86">
        <f>SUM(F135:F148)</f>
        <v>1798732828.6200004</v>
      </c>
      <c r="G133" s="88">
        <f>SUM(G135:G148)</f>
        <v>2165767171.3799996</v>
      </c>
      <c r="H133" s="59"/>
      <c r="I133" s="60"/>
    </row>
    <row r="134" spans="1:9" s="26" customFormat="1" ht="1.5" hidden="1" customHeight="1" x14ac:dyDescent="0.25">
      <c r="A134" s="62" t="s">
        <v>248</v>
      </c>
      <c r="B134" s="63" t="s">
        <v>249</v>
      </c>
      <c r="C134" s="64"/>
      <c r="D134" s="64"/>
      <c r="E134" s="65"/>
      <c r="F134" s="89"/>
      <c r="G134" s="90"/>
      <c r="H134" s="25"/>
    </row>
    <row r="135" spans="1:9" s="26" customFormat="1" ht="1.5" customHeight="1" x14ac:dyDescent="0.25">
      <c r="A135" s="27" t="s">
        <v>250</v>
      </c>
      <c r="B135" s="28" t="s">
        <v>251</v>
      </c>
      <c r="C135" s="30">
        <v>0</v>
      </c>
      <c r="D135" s="30"/>
      <c r="E135" s="31"/>
      <c r="F135" s="91">
        <f>+'[1]EJEC. 2022'!S111</f>
        <v>0</v>
      </c>
      <c r="G135" s="92">
        <f>+C135-F135</f>
        <v>0</v>
      </c>
      <c r="H135" s="25"/>
    </row>
    <row r="136" spans="1:9" s="26" customFormat="1" ht="1.5" hidden="1" customHeight="1" x14ac:dyDescent="0.25">
      <c r="A136" s="34" t="s">
        <v>252</v>
      </c>
      <c r="B136" s="35" t="s">
        <v>253</v>
      </c>
      <c r="C136" s="30"/>
      <c r="D136" s="30"/>
      <c r="E136" s="31"/>
      <c r="F136" s="91"/>
      <c r="G136" s="92"/>
      <c r="H136" s="25"/>
    </row>
    <row r="137" spans="1:9" s="26" customFormat="1" ht="35.25" customHeight="1" x14ac:dyDescent="0.25">
      <c r="A137" s="27" t="s">
        <v>254</v>
      </c>
      <c r="B137" s="28" t="s">
        <v>255</v>
      </c>
      <c r="C137" s="29">
        <v>1000000</v>
      </c>
      <c r="D137" s="30">
        <v>0</v>
      </c>
      <c r="E137" s="31">
        <f>+C137+D137</f>
        <v>1000000</v>
      </c>
      <c r="F137" s="32">
        <f>+'[1]EJEC. 2022'!S112</f>
        <v>0</v>
      </c>
      <c r="G137" s="33">
        <f>+E137-F137</f>
        <v>1000000</v>
      </c>
      <c r="H137" s="25"/>
    </row>
    <row r="138" spans="1:9" s="26" customFormat="1" ht="33" customHeight="1" x14ac:dyDescent="0.25">
      <c r="A138" s="27" t="s">
        <v>256</v>
      </c>
      <c r="B138" s="93" t="s">
        <v>257</v>
      </c>
      <c r="C138" s="29">
        <v>3000000</v>
      </c>
      <c r="D138" s="30">
        <v>3000000</v>
      </c>
      <c r="E138" s="31">
        <f>+C138+D138</f>
        <v>6000000</v>
      </c>
      <c r="F138" s="32">
        <f>+'[1]EJEC. 2022'!S113</f>
        <v>4989190</v>
      </c>
      <c r="G138" s="33">
        <f>+E138-F138</f>
        <v>1010810</v>
      </c>
      <c r="H138" s="25"/>
    </row>
    <row r="139" spans="1:9" s="26" customFormat="1" ht="33" customHeight="1" x14ac:dyDescent="0.25">
      <c r="A139" s="27" t="s">
        <v>258</v>
      </c>
      <c r="B139" s="93" t="s">
        <v>259</v>
      </c>
      <c r="C139" s="29">
        <v>0</v>
      </c>
      <c r="D139" s="30">
        <v>200000</v>
      </c>
      <c r="E139" s="31">
        <f>+C139+D139</f>
        <v>200000</v>
      </c>
      <c r="F139" s="32">
        <f>+'[1]EJEC. 2022'!S114</f>
        <v>0</v>
      </c>
      <c r="G139" s="33">
        <f t="shared" ref="G139:G147" si="8">+E139-F139</f>
        <v>200000</v>
      </c>
      <c r="H139" s="25"/>
    </row>
    <row r="140" spans="1:9" s="26" customFormat="1" ht="25.5" customHeight="1" x14ac:dyDescent="0.25">
      <c r="A140" s="34" t="s">
        <v>246</v>
      </c>
      <c r="B140" s="35" t="s">
        <v>260</v>
      </c>
      <c r="C140" s="29"/>
      <c r="D140" s="30"/>
      <c r="E140" s="31"/>
      <c r="F140" s="32"/>
      <c r="G140" s="33"/>
      <c r="H140" s="25"/>
    </row>
    <row r="141" spans="1:9" s="26" customFormat="1" ht="30.75" customHeight="1" x14ac:dyDescent="0.25">
      <c r="A141" s="27" t="s">
        <v>261</v>
      </c>
      <c r="B141" s="28" t="s">
        <v>262</v>
      </c>
      <c r="C141" s="29">
        <v>4800000</v>
      </c>
      <c r="D141" s="30">
        <v>0</v>
      </c>
      <c r="E141" s="31">
        <f>+C141+D141</f>
        <v>4800000</v>
      </c>
      <c r="F141" s="32">
        <f>+'[1]EJEC. 2022'!S115</f>
        <v>0</v>
      </c>
      <c r="G141" s="33">
        <f t="shared" si="8"/>
        <v>4800000</v>
      </c>
      <c r="H141" s="25"/>
    </row>
    <row r="142" spans="1:9" s="26" customFormat="1" ht="27.75" customHeight="1" x14ac:dyDescent="0.25">
      <c r="A142" s="27" t="s">
        <v>263</v>
      </c>
      <c r="B142" s="28" t="s">
        <v>264</v>
      </c>
      <c r="C142" s="29">
        <v>8000000</v>
      </c>
      <c r="D142" s="30">
        <v>0</v>
      </c>
      <c r="E142" s="31">
        <f>+C142+D142</f>
        <v>8000000</v>
      </c>
      <c r="F142" s="32">
        <f>+'[1]EJEC. 2022'!S116</f>
        <v>0</v>
      </c>
      <c r="G142" s="33">
        <f t="shared" si="8"/>
        <v>8000000</v>
      </c>
      <c r="H142" s="25"/>
    </row>
    <row r="143" spans="1:9" s="26" customFormat="1" ht="27" customHeight="1" x14ac:dyDescent="0.25">
      <c r="A143" s="34" t="s">
        <v>265</v>
      </c>
      <c r="B143" s="35" t="s">
        <v>266</v>
      </c>
      <c r="C143" s="94"/>
      <c r="D143" s="30"/>
      <c r="E143" s="31"/>
      <c r="F143" s="32"/>
      <c r="G143" s="33"/>
      <c r="H143" s="25"/>
    </row>
    <row r="144" spans="1:9" s="26" customFormat="1" ht="31.5" customHeight="1" x14ac:dyDescent="0.25">
      <c r="A144" s="27" t="s">
        <v>267</v>
      </c>
      <c r="B144" s="28" t="s">
        <v>268</v>
      </c>
      <c r="C144" s="29">
        <v>220000000</v>
      </c>
      <c r="D144" s="30">
        <v>98500000</v>
      </c>
      <c r="E144" s="31">
        <f>+C144+D144</f>
        <v>318500000</v>
      </c>
      <c r="F144" s="32">
        <f>+'[1]EJEC. 2022'!S118</f>
        <v>142258969.66</v>
      </c>
      <c r="G144" s="33">
        <f t="shared" si="8"/>
        <v>176241030.34</v>
      </c>
      <c r="H144" s="25"/>
      <c r="I144" s="25"/>
    </row>
    <row r="145" spans="1:9" s="70" customFormat="1" ht="35.25" customHeight="1" x14ac:dyDescent="0.25">
      <c r="A145" s="36" t="s">
        <v>269</v>
      </c>
      <c r="B145" s="37" t="s">
        <v>270</v>
      </c>
      <c r="C145" s="29">
        <v>30000000</v>
      </c>
      <c r="D145" s="30">
        <v>120000000</v>
      </c>
      <c r="E145" s="31">
        <f>+C145+D145</f>
        <v>150000000</v>
      </c>
      <c r="F145" s="32">
        <f>+'[1]EJEC. 2022'!S120</f>
        <v>89812490</v>
      </c>
      <c r="G145" s="33">
        <f t="shared" si="8"/>
        <v>60187510</v>
      </c>
      <c r="H145" s="69"/>
    </row>
    <row r="146" spans="1:9" s="70" customFormat="1" ht="30.75" customHeight="1" x14ac:dyDescent="0.25">
      <c r="A146" s="36" t="s">
        <v>271</v>
      </c>
      <c r="B146" s="37" t="s">
        <v>272</v>
      </c>
      <c r="C146" s="29">
        <v>8000000</v>
      </c>
      <c r="D146" s="30">
        <v>0</v>
      </c>
      <c r="E146" s="29">
        <f>+C146+D146</f>
        <v>8000000</v>
      </c>
      <c r="F146" s="32">
        <f>+'[1]EJEC. 2022'!S121</f>
        <v>0</v>
      </c>
      <c r="G146" s="33">
        <f t="shared" si="8"/>
        <v>8000000</v>
      </c>
      <c r="H146" s="69"/>
      <c r="I146" s="95"/>
    </row>
    <row r="147" spans="1:9" s="26" customFormat="1" ht="30" customHeight="1" x14ac:dyDescent="0.25">
      <c r="A147" s="27" t="s">
        <v>273</v>
      </c>
      <c r="B147" s="28" t="s">
        <v>274</v>
      </c>
      <c r="C147" s="29">
        <f>35000000+88000000</f>
        <v>123000000</v>
      </c>
      <c r="D147" s="30">
        <v>3345000000</v>
      </c>
      <c r="E147" s="31">
        <f>+C147+D147</f>
        <v>3468000000</v>
      </c>
      <c r="F147" s="32">
        <f>+'[1]EJEC. 2022'!S130</f>
        <v>1561672178.9600003</v>
      </c>
      <c r="G147" s="33">
        <f t="shared" si="8"/>
        <v>1906327821.0399997</v>
      </c>
      <c r="H147" s="25"/>
    </row>
    <row r="148" spans="1:9" s="26" customFormat="1" ht="1.5" hidden="1" customHeight="1" x14ac:dyDescent="0.25">
      <c r="A148" s="27" t="s">
        <v>275</v>
      </c>
      <c r="B148" s="28" t="s">
        <v>276</v>
      </c>
      <c r="C148" s="29">
        <v>0</v>
      </c>
      <c r="D148" s="30">
        <v>0</v>
      </c>
      <c r="E148" s="31">
        <f>+C148+D148</f>
        <v>0</v>
      </c>
      <c r="F148" s="32">
        <f>+'[1]EJEC. 2022'!S131</f>
        <v>0</v>
      </c>
      <c r="G148" s="33">
        <f>+C148-F148</f>
        <v>0</v>
      </c>
      <c r="H148" s="25"/>
    </row>
    <row r="149" spans="1:9" s="61" customFormat="1" ht="29.25" customHeight="1" x14ac:dyDescent="0.25">
      <c r="A149" s="96"/>
      <c r="B149" s="97" t="s">
        <v>277</v>
      </c>
      <c r="C149" s="98">
        <f>SUM(C151:C170)</f>
        <v>99000000</v>
      </c>
      <c r="D149" s="98">
        <f>SUM(D151:D170)</f>
        <v>936536924.52999997</v>
      </c>
      <c r="E149" s="99">
        <f>SUM(E151:E170)</f>
        <v>1035536924.53</v>
      </c>
      <c r="F149" s="98">
        <f>SUM(F151:F170)</f>
        <v>31384844.539999999</v>
      </c>
      <c r="G149" s="100">
        <f>SUM(G151:G170)</f>
        <v>1004152079.99</v>
      </c>
      <c r="H149" s="59"/>
      <c r="I149" s="60"/>
    </row>
    <row r="150" spans="1:9" s="26" customFormat="1" ht="29.25" customHeight="1" x14ac:dyDescent="0.25">
      <c r="A150" s="34" t="s">
        <v>278</v>
      </c>
      <c r="B150" s="38" t="s">
        <v>279</v>
      </c>
      <c r="C150" s="101"/>
      <c r="D150" s="30"/>
      <c r="E150" s="99"/>
      <c r="F150" s="32"/>
      <c r="G150" s="102"/>
      <c r="H150" s="25"/>
      <c r="I150" s="85"/>
    </row>
    <row r="151" spans="1:9" s="26" customFormat="1" ht="31.5" customHeight="1" x14ac:dyDescent="0.25">
      <c r="A151" s="27" t="s">
        <v>280</v>
      </c>
      <c r="B151" s="28" t="s">
        <v>281</v>
      </c>
      <c r="C151" s="29">
        <v>1500000</v>
      </c>
      <c r="D151" s="30">
        <v>4000000</v>
      </c>
      <c r="E151" s="31">
        <f t="shared" ref="E151:E178" si="9">+C151+D151</f>
        <v>5500000</v>
      </c>
      <c r="F151" s="32">
        <f>+'[1]EJEC. 2022'!S134</f>
        <v>1830001.17</v>
      </c>
      <c r="G151" s="33">
        <f>+E151-F151</f>
        <v>3669998.83</v>
      </c>
      <c r="H151" s="25"/>
      <c r="I151" s="85">
        <f>+I149-I150</f>
        <v>0</v>
      </c>
    </row>
    <row r="152" spans="1:9" s="26" customFormat="1" ht="31.5" customHeight="1" x14ac:dyDescent="0.25">
      <c r="A152" s="27" t="s">
        <v>282</v>
      </c>
      <c r="B152" s="28" t="s">
        <v>283</v>
      </c>
      <c r="C152" s="29">
        <v>3000000</v>
      </c>
      <c r="D152" s="30">
        <v>2000000</v>
      </c>
      <c r="E152" s="31">
        <f t="shared" si="9"/>
        <v>5000000</v>
      </c>
      <c r="F152" s="32">
        <f>+'[1]EJEC. 2022'!S136</f>
        <v>1693969.45</v>
      </c>
      <c r="G152" s="33">
        <f t="shared" ref="G152:G170" si="10">+E152-F152</f>
        <v>3306030.55</v>
      </c>
      <c r="H152" s="25"/>
    </row>
    <row r="153" spans="1:9" s="26" customFormat="1" ht="26.25" customHeight="1" x14ac:dyDescent="0.25">
      <c r="A153" s="27" t="s">
        <v>284</v>
      </c>
      <c r="B153" s="28" t="s">
        <v>285</v>
      </c>
      <c r="C153" s="29">
        <v>1500000</v>
      </c>
      <c r="D153" s="30">
        <v>0</v>
      </c>
      <c r="E153" s="31">
        <f t="shared" si="9"/>
        <v>1500000</v>
      </c>
      <c r="F153" s="32">
        <f>+'[1]EJEC. 2022'!S137</f>
        <v>16570.13</v>
      </c>
      <c r="G153" s="33">
        <f t="shared" si="10"/>
        <v>1483429.87</v>
      </c>
      <c r="H153" s="25"/>
    </row>
    <row r="154" spans="1:9" s="26" customFormat="1" ht="26.25" hidden="1" customHeight="1" x14ac:dyDescent="0.25">
      <c r="A154" s="27" t="s">
        <v>286</v>
      </c>
      <c r="B154" s="71" t="s">
        <v>287</v>
      </c>
      <c r="C154" s="29">
        <v>0</v>
      </c>
      <c r="D154" s="30">
        <v>0</v>
      </c>
      <c r="E154" s="31">
        <f t="shared" si="9"/>
        <v>0</v>
      </c>
      <c r="F154" s="32">
        <f>+'[1]EJEC. 2022'!S138</f>
        <v>0</v>
      </c>
      <c r="G154" s="33">
        <f t="shared" si="10"/>
        <v>0</v>
      </c>
      <c r="H154" s="25"/>
    </row>
    <row r="155" spans="1:9" s="26" customFormat="1" ht="26.25" hidden="1" customHeight="1" x14ac:dyDescent="0.25">
      <c r="A155" s="27" t="s">
        <v>288</v>
      </c>
      <c r="B155" s="28" t="s">
        <v>289</v>
      </c>
      <c r="C155" s="29">
        <v>0</v>
      </c>
      <c r="D155" s="30">
        <v>0</v>
      </c>
      <c r="E155" s="31">
        <f t="shared" si="9"/>
        <v>0</v>
      </c>
      <c r="F155" s="32">
        <f>+'[1]EJEC. 2022'!S139</f>
        <v>0</v>
      </c>
      <c r="G155" s="33">
        <f t="shared" si="10"/>
        <v>0</v>
      </c>
      <c r="H155" s="25"/>
    </row>
    <row r="156" spans="1:9" s="26" customFormat="1" ht="26.25" hidden="1" customHeight="1" x14ac:dyDescent="0.25">
      <c r="A156" s="27" t="s">
        <v>290</v>
      </c>
      <c r="B156" s="103" t="s">
        <v>291</v>
      </c>
      <c r="C156" s="29">
        <v>0</v>
      </c>
      <c r="D156" s="30">
        <v>0</v>
      </c>
      <c r="E156" s="31">
        <f t="shared" si="9"/>
        <v>0</v>
      </c>
      <c r="F156" s="32">
        <f>+'[1]EJEC. 2022'!S140</f>
        <v>0</v>
      </c>
      <c r="G156" s="33">
        <f t="shared" si="10"/>
        <v>0</v>
      </c>
      <c r="H156" s="25"/>
    </row>
    <row r="157" spans="1:9" s="26" customFormat="1" ht="24.75" customHeight="1" x14ac:dyDescent="0.25">
      <c r="A157" s="27" t="s">
        <v>292</v>
      </c>
      <c r="B157" s="28" t="s">
        <v>293</v>
      </c>
      <c r="C157" s="29">
        <v>30000000</v>
      </c>
      <c r="D157" s="30">
        <v>9319341.4800000004</v>
      </c>
      <c r="E157" s="31">
        <f t="shared" si="9"/>
        <v>39319341.480000004</v>
      </c>
      <c r="F157" s="32">
        <f>+'[1]EJEC. 2022'!S141</f>
        <v>23255920</v>
      </c>
      <c r="G157" s="33">
        <f t="shared" si="10"/>
        <v>16063421.480000004</v>
      </c>
      <c r="H157" s="25"/>
    </row>
    <row r="158" spans="1:9" s="26" customFormat="1" ht="26.25" hidden="1" customHeight="1" x14ac:dyDescent="0.25">
      <c r="A158" s="27" t="s">
        <v>294</v>
      </c>
      <c r="B158" s="103" t="s">
        <v>295</v>
      </c>
      <c r="C158" s="29">
        <v>0</v>
      </c>
      <c r="D158" s="30">
        <v>0</v>
      </c>
      <c r="E158" s="31">
        <f t="shared" si="9"/>
        <v>0</v>
      </c>
      <c r="F158" s="32">
        <f>+'[1]EJEC. 2022'!S142</f>
        <v>0</v>
      </c>
      <c r="G158" s="33">
        <f t="shared" si="10"/>
        <v>0</v>
      </c>
      <c r="H158" s="25"/>
    </row>
    <row r="159" spans="1:9" s="26" customFormat="1" ht="26.25" customHeight="1" x14ac:dyDescent="0.25">
      <c r="A159" s="27" t="s">
        <v>296</v>
      </c>
      <c r="B159" s="103" t="s">
        <v>297</v>
      </c>
      <c r="C159" s="29">
        <v>0</v>
      </c>
      <c r="D159" s="30">
        <v>5000000</v>
      </c>
      <c r="E159" s="29">
        <f t="shared" si="9"/>
        <v>5000000</v>
      </c>
      <c r="F159" s="32">
        <f>+'[1]EJEC. 2022'!S143</f>
        <v>2788000</v>
      </c>
      <c r="G159" s="33">
        <f t="shared" si="10"/>
        <v>2212000</v>
      </c>
      <c r="H159" s="25"/>
    </row>
    <row r="160" spans="1:9" s="26" customFormat="1" ht="26.25" customHeight="1" x14ac:dyDescent="0.25">
      <c r="A160" s="27" t="s">
        <v>298</v>
      </c>
      <c r="B160" s="103" t="s">
        <v>299</v>
      </c>
      <c r="C160" s="29">
        <v>0</v>
      </c>
      <c r="D160" s="30">
        <v>133196.24</v>
      </c>
      <c r="E160" s="31">
        <f t="shared" si="9"/>
        <v>133196.24</v>
      </c>
      <c r="F160" s="32">
        <f>+'[1]EJEC. 2022'!S145</f>
        <v>0</v>
      </c>
      <c r="G160" s="33">
        <f t="shared" si="10"/>
        <v>133196.24</v>
      </c>
      <c r="H160" s="25"/>
    </row>
    <row r="161" spans="1:8" s="26" customFormat="1" ht="26.25" customHeight="1" x14ac:dyDescent="0.25">
      <c r="A161" s="27" t="s">
        <v>300</v>
      </c>
      <c r="B161" s="103" t="s">
        <v>301</v>
      </c>
      <c r="C161" s="29">
        <v>6000000</v>
      </c>
      <c r="D161" s="30">
        <v>0</v>
      </c>
      <c r="E161" s="31">
        <f t="shared" si="9"/>
        <v>6000000</v>
      </c>
      <c r="F161" s="32">
        <f>+'[1]EJEC. 2022'!S146</f>
        <v>1738955.7000000002</v>
      </c>
      <c r="G161" s="33">
        <f t="shared" si="10"/>
        <v>4261044.3</v>
      </c>
      <c r="H161" s="25"/>
    </row>
    <row r="162" spans="1:8" s="26" customFormat="1" ht="26.25" customHeight="1" x14ac:dyDescent="0.25">
      <c r="A162" s="27" t="s">
        <v>302</v>
      </c>
      <c r="B162" s="28" t="s">
        <v>303</v>
      </c>
      <c r="C162" s="29">
        <v>3500000</v>
      </c>
      <c r="D162" s="30">
        <v>0</v>
      </c>
      <c r="E162" s="31">
        <f t="shared" si="9"/>
        <v>3500000</v>
      </c>
      <c r="F162" s="32">
        <f>+'[1]EJEC. 2022'!S147</f>
        <v>0</v>
      </c>
      <c r="G162" s="33">
        <f t="shared" si="10"/>
        <v>3500000</v>
      </c>
      <c r="H162" s="25"/>
    </row>
    <row r="163" spans="1:8" s="26" customFormat="1" ht="26.25" customHeight="1" x14ac:dyDescent="0.25">
      <c r="A163" s="27" t="s">
        <v>304</v>
      </c>
      <c r="B163" s="28" t="s">
        <v>305</v>
      </c>
      <c r="C163" s="29">
        <v>3500000</v>
      </c>
      <c r="D163" s="30">
        <v>47000000</v>
      </c>
      <c r="E163" s="31">
        <f t="shared" si="9"/>
        <v>50500000</v>
      </c>
      <c r="F163" s="32">
        <f>+'[1]EJEC. 2022'!S148</f>
        <v>0</v>
      </c>
      <c r="G163" s="33">
        <f t="shared" si="10"/>
        <v>50500000</v>
      </c>
      <c r="H163" s="25"/>
    </row>
    <row r="164" spans="1:8" s="26" customFormat="1" ht="26.25" customHeight="1" x14ac:dyDescent="0.25">
      <c r="A164" s="27" t="s">
        <v>306</v>
      </c>
      <c r="B164" s="28" t="s">
        <v>307</v>
      </c>
      <c r="C164" s="29">
        <v>0</v>
      </c>
      <c r="D164" s="30">
        <v>500000</v>
      </c>
      <c r="E164" s="31">
        <f t="shared" si="9"/>
        <v>500000</v>
      </c>
      <c r="F164" s="32">
        <f>+'[1]EJEC. 2022'!S149</f>
        <v>52884.06</v>
      </c>
      <c r="G164" s="33">
        <f t="shared" si="10"/>
        <v>447115.94</v>
      </c>
      <c r="H164" s="25"/>
    </row>
    <row r="165" spans="1:8" s="26" customFormat="1" ht="29.25" customHeight="1" x14ac:dyDescent="0.25">
      <c r="A165" s="27" t="s">
        <v>308</v>
      </c>
      <c r="B165" s="28" t="s">
        <v>309</v>
      </c>
      <c r="C165" s="29">
        <v>0</v>
      </c>
      <c r="D165" s="30">
        <v>5000000</v>
      </c>
      <c r="E165" s="29">
        <f t="shared" si="9"/>
        <v>5000000</v>
      </c>
      <c r="F165" s="32">
        <f>+'[1]EJEC. 2022'!S150</f>
        <v>8544.0300000000007</v>
      </c>
      <c r="G165" s="33">
        <f t="shared" si="10"/>
        <v>4991455.97</v>
      </c>
      <c r="H165" s="25"/>
    </row>
    <row r="166" spans="1:8" s="26" customFormat="1" ht="31.5" hidden="1" customHeight="1" x14ac:dyDescent="0.25">
      <c r="A166" s="27" t="s">
        <v>310</v>
      </c>
      <c r="B166" s="28" t="s">
        <v>311</v>
      </c>
      <c r="C166" s="29">
        <v>0</v>
      </c>
      <c r="D166" s="30">
        <v>0</v>
      </c>
      <c r="E166" s="31">
        <f t="shared" si="9"/>
        <v>0</v>
      </c>
      <c r="F166" s="32">
        <f>+'[1]EJEC. 2022'!S151</f>
        <v>0</v>
      </c>
      <c r="G166" s="33">
        <f t="shared" si="10"/>
        <v>0</v>
      </c>
      <c r="H166" s="25"/>
    </row>
    <row r="167" spans="1:8" s="26" customFormat="1" ht="31.5" hidden="1" customHeight="1" x14ac:dyDescent="0.25">
      <c r="A167" s="27" t="s">
        <v>312</v>
      </c>
      <c r="B167" s="28" t="s">
        <v>313</v>
      </c>
      <c r="C167" s="29">
        <v>0</v>
      </c>
      <c r="D167" s="30">
        <v>0</v>
      </c>
      <c r="E167" s="31">
        <f t="shared" si="9"/>
        <v>0</v>
      </c>
      <c r="F167" s="32">
        <f>+'[1]EJEC. 2022'!S152</f>
        <v>0</v>
      </c>
      <c r="G167" s="33">
        <f t="shared" si="10"/>
        <v>0</v>
      </c>
      <c r="H167" s="25"/>
    </row>
    <row r="168" spans="1:8" s="26" customFormat="1" ht="31.5" customHeight="1" x14ac:dyDescent="0.25">
      <c r="A168" s="27" t="s">
        <v>314</v>
      </c>
      <c r="B168" s="28" t="s">
        <v>315</v>
      </c>
      <c r="C168" s="29">
        <v>46000000</v>
      </c>
      <c r="D168" s="30">
        <v>39000000</v>
      </c>
      <c r="E168" s="31">
        <f t="shared" si="9"/>
        <v>85000000</v>
      </c>
      <c r="F168" s="32">
        <f>+'[1]EJEC. 2022'!S155</f>
        <v>0</v>
      </c>
      <c r="G168" s="33">
        <f t="shared" si="10"/>
        <v>85000000</v>
      </c>
      <c r="H168" s="25"/>
    </row>
    <row r="169" spans="1:8" s="26" customFormat="1" ht="31.5" customHeight="1" x14ac:dyDescent="0.25">
      <c r="A169" s="27" t="s">
        <v>316</v>
      </c>
      <c r="B169" s="28" t="s">
        <v>317</v>
      </c>
      <c r="C169" s="29"/>
      <c r="D169" s="30">
        <v>24584386.809999999</v>
      </c>
      <c r="E169" s="31">
        <f t="shared" si="9"/>
        <v>24584386.809999999</v>
      </c>
      <c r="F169" s="32">
        <f>+'[1]EJEC. 2022'!S156</f>
        <v>0</v>
      </c>
      <c r="G169" s="33">
        <f t="shared" si="10"/>
        <v>24584386.809999999</v>
      </c>
      <c r="H169" s="25"/>
    </row>
    <row r="170" spans="1:8" s="26" customFormat="1" ht="30" customHeight="1" x14ac:dyDescent="0.25">
      <c r="A170" s="27" t="s">
        <v>318</v>
      </c>
      <c r="B170" s="28" t="s">
        <v>319</v>
      </c>
      <c r="C170" s="29">
        <v>4000000</v>
      </c>
      <c r="D170" s="30">
        <v>800000000</v>
      </c>
      <c r="E170" s="31">
        <f t="shared" si="9"/>
        <v>804000000</v>
      </c>
      <c r="F170" s="32">
        <f>+'[1]EJEC. 2022'!S157</f>
        <v>0</v>
      </c>
      <c r="G170" s="33">
        <f t="shared" si="10"/>
        <v>804000000</v>
      </c>
      <c r="H170" s="25"/>
    </row>
    <row r="171" spans="1:8" s="26" customFormat="1" ht="31.5" hidden="1" customHeight="1" x14ac:dyDescent="0.25">
      <c r="A171" s="27"/>
      <c r="B171" s="104" t="s">
        <v>320</v>
      </c>
      <c r="C171" s="105"/>
      <c r="D171" s="30">
        <v>0</v>
      </c>
      <c r="E171" s="31">
        <f t="shared" si="9"/>
        <v>0</v>
      </c>
      <c r="F171" s="105"/>
      <c r="G171" s="102"/>
      <c r="H171" s="25"/>
    </row>
    <row r="172" spans="1:8" s="26" customFormat="1" ht="31.5" hidden="1" customHeight="1" x14ac:dyDescent="0.25">
      <c r="A172" s="27"/>
      <c r="B172" s="35" t="s">
        <v>321</v>
      </c>
      <c r="C172" s="29"/>
      <c r="D172" s="30">
        <v>0</v>
      </c>
      <c r="E172" s="31">
        <f t="shared" si="9"/>
        <v>0</v>
      </c>
      <c r="F172" s="32"/>
      <c r="G172" s="102"/>
      <c r="H172" s="25"/>
    </row>
    <row r="173" spans="1:8" s="26" customFormat="1" ht="31.5" hidden="1" customHeight="1" x14ac:dyDescent="0.25">
      <c r="A173" s="27"/>
      <c r="B173" s="104" t="s">
        <v>322</v>
      </c>
      <c r="C173" s="105">
        <f>SUM(C174:C178)</f>
        <v>0</v>
      </c>
      <c r="D173" s="30">
        <v>0</v>
      </c>
      <c r="E173" s="31">
        <f t="shared" si="9"/>
        <v>0</v>
      </c>
      <c r="F173" s="106">
        <f>SUM(F174:F178)</f>
        <v>0</v>
      </c>
      <c r="G173" s="102">
        <f>SUM(G174:G178)</f>
        <v>0</v>
      </c>
      <c r="H173" s="25"/>
    </row>
    <row r="174" spans="1:8" s="26" customFormat="1" ht="31.5" hidden="1" customHeight="1" x14ac:dyDescent="0.25">
      <c r="A174" s="34" t="s">
        <v>323</v>
      </c>
      <c r="B174" s="35" t="s">
        <v>324</v>
      </c>
      <c r="C174" s="29"/>
      <c r="D174" s="30">
        <v>0</v>
      </c>
      <c r="E174" s="31">
        <f t="shared" si="9"/>
        <v>0</v>
      </c>
      <c r="F174" s="32"/>
      <c r="G174" s="102"/>
      <c r="H174" s="25"/>
    </row>
    <row r="175" spans="1:8" s="26" customFormat="1" ht="31.5" hidden="1" customHeight="1" x14ac:dyDescent="0.25">
      <c r="A175" s="27" t="s">
        <v>325</v>
      </c>
      <c r="B175" s="28" t="s">
        <v>326</v>
      </c>
      <c r="C175" s="29">
        <v>0</v>
      </c>
      <c r="D175" s="30">
        <v>0</v>
      </c>
      <c r="E175" s="31">
        <f t="shared" si="9"/>
        <v>0</v>
      </c>
      <c r="F175" s="32">
        <f>+'[1]EJEC. 2022'!S160</f>
        <v>0</v>
      </c>
      <c r="G175" s="33">
        <f>+C175-F175</f>
        <v>0</v>
      </c>
      <c r="H175" s="25"/>
    </row>
    <row r="176" spans="1:8" s="26" customFormat="1" ht="31.5" hidden="1" customHeight="1" x14ac:dyDescent="0.25">
      <c r="A176" s="27"/>
      <c r="B176" s="104" t="s">
        <v>327</v>
      </c>
      <c r="C176" s="29"/>
      <c r="D176" s="30">
        <v>0</v>
      </c>
      <c r="E176" s="31">
        <f t="shared" si="9"/>
        <v>0</v>
      </c>
      <c r="F176" s="32"/>
      <c r="G176" s="102"/>
      <c r="H176" s="25"/>
    </row>
    <row r="177" spans="1:17" s="26" customFormat="1" ht="31.5" hidden="1" customHeight="1" x14ac:dyDescent="0.25">
      <c r="A177" s="34" t="s">
        <v>328</v>
      </c>
      <c r="B177" s="35" t="s">
        <v>329</v>
      </c>
      <c r="C177" s="68"/>
      <c r="D177" s="30">
        <v>0</v>
      </c>
      <c r="E177" s="31">
        <f t="shared" si="9"/>
        <v>0</v>
      </c>
      <c r="F177" s="32"/>
      <c r="G177" s="102"/>
      <c r="H177" s="25"/>
    </row>
    <row r="178" spans="1:17" s="26" customFormat="1" ht="31.5" hidden="1" customHeight="1" x14ac:dyDescent="0.25">
      <c r="A178" s="27" t="s">
        <v>330</v>
      </c>
      <c r="B178" s="28" t="s">
        <v>331</v>
      </c>
      <c r="C178" s="29">
        <v>0</v>
      </c>
      <c r="D178" s="30">
        <v>0</v>
      </c>
      <c r="E178" s="31">
        <f t="shared" si="9"/>
        <v>0</v>
      </c>
      <c r="F178" s="32">
        <f>+'[1]EJEC. 2022'!S167</f>
        <v>0</v>
      </c>
      <c r="G178" s="33">
        <f>+C178-F178</f>
        <v>0</v>
      </c>
      <c r="H178" s="25"/>
    </row>
    <row r="179" spans="1:17" s="26" customFormat="1" ht="31.5" customHeight="1" x14ac:dyDescent="0.25">
      <c r="A179" s="34" t="s">
        <v>332</v>
      </c>
      <c r="B179" s="104" t="s">
        <v>333</v>
      </c>
      <c r="C179" s="105">
        <f>SUM(C180:C180)</f>
        <v>35000000</v>
      </c>
      <c r="D179" s="101">
        <f>SUM(D180:D180)</f>
        <v>14300000</v>
      </c>
      <c r="E179" s="99">
        <f>SUM(E180:E180)</f>
        <v>49300000</v>
      </c>
      <c r="F179" s="106">
        <f>SUM(F180:F180)</f>
        <v>0</v>
      </c>
      <c r="G179" s="102">
        <f>SUM(G180:G180)</f>
        <v>49300000</v>
      </c>
      <c r="H179" s="25"/>
    </row>
    <row r="180" spans="1:17" s="26" customFormat="1" ht="31.5" customHeight="1" x14ac:dyDescent="0.25">
      <c r="A180" s="27" t="s">
        <v>334</v>
      </c>
      <c r="B180" s="28" t="s">
        <v>335</v>
      </c>
      <c r="C180" s="29">
        <v>35000000</v>
      </c>
      <c r="D180" s="30">
        <v>14300000</v>
      </c>
      <c r="E180" s="31">
        <f>+C180+D180</f>
        <v>49300000</v>
      </c>
      <c r="F180" s="32">
        <f>+'[1]EJEC. 2022'!S170</f>
        <v>0</v>
      </c>
      <c r="G180" s="33">
        <f>+E180-F180</f>
        <v>49300000</v>
      </c>
      <c r="H180" s="25"/>
      <c r="I180" s="85"/>
    </row>
    <row r="181" spans="1:17" s="61" customFormat="1" ht="30.75" customHeight="1" thickBot="1" x14ac:dyDescent="0.3">
      <c r="A181" s="107"/>
      <c r="B181" s="108" t="s">
        <v>336</v>
      </c>
      <c r="C181" s="109">
        <f>+C7+C38+C90+C133+C149+C173+C179</f>
        <v>1083517385</v>
      </c>
      <c r="D181" s="110">
        <f>+D7+D38+D90+D133+D149+D173+D179</f>
        <v>4705990644.5299997</v>
      </c>
      <c r="E181" s="111">
        <f>+E7+E38+E90+E133+E149+E173+E179</f>
        <v>5789508029.5299997</v>
      </c>
      <c r="F181" s="110">
        <f>+F7+F38+F90+F133+F149+F173+F179</f>
        <v>2022583288.2900004</v>
      </c>
      <c r="G181" s="112">
        <f>+G7+G38+G90+G133+G149+G173+G179</f>
        <v>3766924741.2399998</v>
      </c>
      <c r="H181" s="59"/>
    </row>
    <row r="182" spans="1:17" s="3" customFormat="1" ht="21" customHeight="1" x14ac:dyDescent="0.25">
      <c r="A182" s="1"/>
      <c r="B182" s="113"/>
      <c r="C182" s="114"/>
      <c r="D182" s="2"/>
      <c r="E182" s="2"/>
      <c r="F182" s="2"/>
      <c r="G182" s="115"/>
      <c r="H182" s="2"/>
    </row>
    <row r="183" spans="1:17" s="3" customFormat="1" ht="7.5" customHeight="1" x14ac:dyDescent="0.25">
      <c r="A183" s="1"/>
      <c r="C183" s="2"/>
      <c r="D183" s="2"/>
      <c r="E183" s="2"/>
      <c r="F183" s="2"/>
      <c r="G183" s="115"/>
      <c r="H183" s="2"/>
    </row>
    <row r="184" spans="1:17" s="3" customFormat="1" ht="21" customHeight="1" x14ac:dyDescent="0.25">
      <c r="A184" s="1"/>
      <c r="C184" s="2"/>
      <c r="D184" s="2"/>
      <c r="E184" s="2"/>
      <c r="F184" s="2"/>
      <c r="G184" s="115"/>
      <c r="H184" s="2"/>
    </row>
    <row r="185" spans="1:17" s="3" customFormat="1" ht="21" customHeight="1" x14ac:dyDescent="0.25">
      <c r="A185" s="1"/>
      <c r="C185" s="116"/>
      <c r="D185" s="2"/>
      <c r="E185" s="2"/>
      <c r="F185" s="2"/>
      <c r="G185" s="115"/>
      <c r="H185" s="2"/>
    </row>
    <row r="186" spans="1:17" s="3" customFormat="1" ht="21" customHeight="1" x14ac:dyDescent="0.25">
      <c r="A186" s="1"/>
      <c r="C186" s="117"/>
      <c r="D186" s="117"/>
      <c r="E186" s="117"/>
      <c r="F186" s="2"/>
      <c r="G186" s="115"/>
      <c r="H186" s="2"/>
    </row>
    <row r="187" spans="1:17" s="3" customFormat="1" ht="21" customHeight="1" x14ac:dyDescent="0.25">
      <c r="A187" s="118"/>
      <c r="B187" s="119"/>
      <c r="C187" s="120"/>
      <c r="D187" s="121"/>
      <c r="E187" s="122"/>
      <c r="F187" s="123"/>
      <c r="G187" s="124"/>
      <c r="H187" s="2"/>
    </row>
    <row r="188" spans="1:17" s="126" customFormat="1" ht="21" customHeight="1" x14ac:dyDescent="0.25">
      <c r="A188" s="148" t="s">
        <v>337</v>
      </c>
      <c r="B188" s="148"/>
      <c r="C188" s="26"/>
      <c r="D188" s="26"/>
      <c r="E188" s="26"/>
      <c r="F188" s="149" t="s">
        <v>338</v>
      </c>
      <c r="G188" s="149"/>
      <c r="H188" s="125"/>
      <c r="I188" s="125"/>
    </row>
    <row r="189" spans="1:17" s="126" customFormat="1" ht="21" customHeight="1" x14ac:dyDescent="0.25">
      <c r="A189" s="147" t="s">
        <v>339</v>
      </c>
      <c r="B189" s="147"/>
      <c r="F189" s="150" t="s">
        <v>340</v>
      </c>
      <c r="G189" s="150"/>
      <c r="H189" s="127"/>
      <c r="I189" s="128"/>
      <c r="J189" s="128"/>
      <c r="K189" s="128"/>
      <c r="L189" s="128"/>
      <c r="M189" s="128"/>
      <c r="N189" s="128"/>
      <c r="O189" s="128"/>
      <c r="P189" s="128"/>
      <c r="Q189" s="128"/>
    </row>
    <row r="190" spans="1:17" s="126" customFormat="1" ht="21" customHeight="1" x14ac:dyDescent="0.25">
      <c r="A190" s="129"/>
      <c r="B190" s="129"/>
      <c r="F190" s="129"/>
      <c r="G190" s="129"/>
      <c r="H190" s="127"/>
      <c r="I190" s="128"/>
      <c r="J190" s="128"/>
      <c r="K190" s="128"/>
      <c r="L190" s="128"/>
      <c r="M190" s="128"/>
      <c r="N190" s="128"/>
      <c r="O190" s="128"/>
      <c r="P190" s="128"/>
      <c r="Q190" s="128"/>
    </row>
    <row r="191" spans="1:17" s="126" customFormat="1" ht="21" customHeight="1" x14ac:dyDescent="0.25">
      <c r="A191" s="129"/>
      <c r="B191" s="129"/>
      <c r="F191" s="129"/>
      <c r="G191" s="129"/>
      <c r="H191" s="127"/>
      <c r="I191" s="130"/>
      <c r="J191" s="128"/>
      <c r="K191" s="128"/>
      <c r="L191" s="128"/>
      <c r="M191" s="128"/>
      <c r="N191" s="128"/>
      <c r="O191" s="128"/>
      <c r="P191" s="128"/>
      <c r="Q191" s="128"/>
    </row>
    <row r="192" spans="1:17" s="126" customFormat="1" ht="21" customHeight="1" x14ac:dyDescent="0.25">
      <c r="A192" s="129"/>
      <c r="B192" s="129"/>
      <c r="F192" s="129"/>
      <c r="G192" s="129"/>
      <c r="H192" s="127"/>
      <c r="I192" s="130"/>
      <c r="J192" s="128"/>
      <c r="K192" s="128"/>
      <c r="L192" s="128"/>
      <c r="M192" s="128"/>
      <c r="N192" s="128"/>
      <c r="O192" s="128"/>
      <c r="P192" s="128"/>
      <c r="Q192" s="128"/>
    </row>
    <row r="193" spans="1:8" s="3" customFormat="1" ht="21" customHeight="1" x14ac:dyDescent="0.25">
      <c r="A193" s="131"/>
      <c r="B193" s="132"/>
      <c r="C193" s="126"/>
      <c r="D193" s="126"/>
      <c r="E193" s="126"/>
      <c r="F193" s="133"/>
      <c r="G193" s="134"/>
      <c r="H193" s="2"/>
    </row>
    <row r="194" spans="1:8" s="3" customFormat="1" ht="21" customHeight="1" x14ac:dyDescent="0.25">
      <c r="A194" s="131"/>
      <c r="B194" s="132"/>
      <c r="C194" s="126"/>
      <c r="D194" s="126"/>
      <c r="E194" s="126"/>
      <c r="F194" s="133"/>
      <c r="G194" s="134"/>
      <c r="H194" s="2"/>
    </row>
    <row r="195" spans="1:8" s="126" customFormat="1" ht="21" customHeight="1" x14ac:dyDescent="0.25">
      <c r="A195" s="148" t="s">
        <v>341</v>
      </c>
      <c r="B195" s="148"/>
      <c r="C195" s="26"/>
      <c r="D195" s="26"/>
      <c r="E195" s="26"/>
      <c r="F195" s="148" t="s">
        <v>342</v>
      </c>
      <c r="G195" s="148"/>
      <c r="H195" s="125"/>
    </row>
    <row r="196" spans="1:8" s="126" customFormat="1" ht="21" customHeight="1" x14ac:dyDescent="0.25">
      <c r="A196" s="146" t="s">
        <v>343</v>
      </c>
      <c r="B196" s="146"/>
      <c r="F196" s="147" t="s">
        <v>344</v>
      </c>
      <c r="G196" s="147"/>
      <c r="H196" s="125"/>
    </row>
    <row r="197" spans="1:8" s="3" customFormat="1" ht="135.6" customHeight="1" x14ac:dyDescent="0.25">
      <c r="A197" s="135"/>
      <c r="B197" s="136"/>
      <c r="F197" s="137"/>
      <c r="G197" s="115"/>
      <c r="H197" s="2"/>
    </row>
    <row r="198" spans="1:8" s="3" customFormat="1" ht="23.25" customHeight="1" x14ac:dyDescent="0.25">
      <c r="A198" s="1"/>
      <c r="B198" s="141"/>
      <c r="C198" s="138"/>
      <c r="D198" s="138"/>
      <c r="E198" s="139"/>
      <c r="F198" s="2"/>
      <c r="G198" s="140"/>
      <c r="H198" s="2"/>
    </row>
    <row r="199" spans="1:8" s="3" customFormat="1" ht="23.25" customHeight="1" x14ac:dyDescent="0.25">
      <c r="A199" s="1"/>
      <c r="B199" s="141"/>
      <c r="C199" s="138"/>
      <c r="D199" s="138"/>
      <c r="E199" s="139"/>
      <c r="F199" s="2"/>
      <c r="G199" s="140"/>
      <c r="H199" s="2"/>
    </row>
    <row r="200" spans="1:8" s="3" customFormat="1" ht="23.25" customHeight="1" x14ac:dyDescent="0.25">
      <c r="A200" s="1"/>
      <c r="B200" s="141"/>
      <c r="C200" s="138"/>
      <c r="D200" s="138"/>
      <c r="E200" s="139"/>
      <c r="F200" s="2"/>
      <c r="G200" s="140"/>
      <c r="H200" s="2"/>
    </row>
    <row r="201" spans="1:8" s="3" customFormat="1" ht="23.25" customHeight="1" x14ac:dyDescent="0.25">
      <c r="A201" s="1"/>
      <c r="B201" s="141"/>
      <c r="C201" s="138"/>
      <c r="D201" s="138"/>
      <c r="E201" s="139"/>
      <c r="F201" s="2"/>
      <c r="G201" s="140"/>
      <c r="H201" s="2"/>
    </row>
    <row r="202" spans="1:8" s="3" customFormat="1" ht="23.25" customHeight="1" x14ac:dyDescent="0.25">
      <c r="A202" s="1"/>
      <c r="B202" s="141"/>
      <c r="C202" s="138"/>
      <c r="D202" s="138"/>
      <c r="E202" s="139"/>
      <c r="F202" s="2"/>
      <c r="G202" s="140"/>
      <c r="H202" s="2"/>
    </row>
    <row r="203" spans="1:8" s="3" customFormat="1" ht="23.25" customHeight="1" x14ac:dyDescent="0.25">
      <c r="A203" s="1"/>
      <c r="B203" s="141"/>
      <c r="C203" s="138"/>
      <c r="D203" s="138"/>
      <c r="E203" s="139"/>
      <c r="F203" s="2"/>
      <c r="G203" s="140"/>
      <c r="H203" s="2"/>
    </row>
    <row r="204" spans="1:8" s="3" customFormat="1" ht="23.25" customHeight="1" x14ac:dyDescent="0.25">
      <c r="A204" s="1"/>
      <c r="B204" s="141"/>
      <c r="C204" s="138"/>
      <c r="D204" s="138"/>
      <c r="E204" s="139"/>
      <c r="F204" s="2"/>
      <c r="G204" s="140"/>
      <c r="H204" s="2"/>
    </row>
    <row r="205" spans="1:8" s="3" customFormat="1" ht="23.25" customHeight="1" x14ac:dyDescent="0.25">
      <c r="A205" s="1"/>
      <c r="B205" s="141"/>
      <c r="C205" s="138"/>
      <c r="D205" s="138"/>
      <c r="E205" s="139"/>
      <c r="F205" s="2"/>
      <c r="G205" s="140"/>
      <c r="H205" s="2"/>
    </row>
    <row r="206" spans="1:8" s="3" customFormat="1" ht="23.25" customHeight="1" x14ac:dyDescent="0.25">
      <c r="A206" s="1"/>
      <c r="B206" s="141"/>
      <c r="C206" s="138"/>
      <c r="D206" s="138"/>
      <c r="E206" s="139"/>
      <c r="F206" s="2"/>
      <c r="G206" s="140"/>
      <c r="H206" s="2"/>
    </row>
    <row r="207" spans="1:8" s="3" customFormat="1" ht="23.25" customHeight="1" x14ac:dyDescent="0.25">
      <c r="A207" s="1"/>
      <c r="B207" s="141"/>
      <c r="C207" s="138"/>
      <c r="D207" s="138"/>
      <c r="E207" s="139"/>
      <c r="F207" s="2"/>
      <c r="G207" s="140"/>
      <c r="H207" s="2"/>
    </row>
    <row r="208" spans="1:8" s="3" customFormat="1" ht="23.25" customHeight="1" x14ac:dyDescent="0.25">
      <c r="A208" s="1"/>
      <c r="B208" s="141"/>
      <c r="C208" s="138"/>
      <c r="D208" s="138"/>
      <c r="E208" s="139"/>
      <c r="F208" s="2"/>
      <c r="G208" s="140"/>
      <c r="H208" s="2"/>
    </row>
    <row r="209" spans="1:8" s="3" customFormat="1" ht="23.25" customHeight="1" x14ac:dyDescent="0.25">
      <c r="A209" s="1"/>
      <c r="B209" s="141"/>
      <c r="C209" s="138"/>
      <c r="D209" s="138"/>
      <c r="E209" s="139"/>
      <c r="F209" s="2"/>
      <c r="G209" s="140"/>
      <c r="H209" s="2"/>
    </row>
    <row r="210" spans="1:8" s="3" customFormat="1" ht="23.25" customHeight="1" x14ac:dyDescent="0.25">
      <c r="A210" s="1"/>
      <c r="B210" s="141"/>
      <c r="C210" s="138"/>
      <c r="D210" s="138"/>
      <c r="E210" s="139"/>
      <c r="F210" s="2"/>
      <c r="G210" s="140"/>
      <c r="H210" s="2"/>
    </row>
    <row r="211" spans="1:8" s="3" customFormat="1" ht="23.25" customHeight="1" x14ac:dyDescent="0.25">
      <c r="A211" s="1"/>
      <c r="B211" s="141"/>
      <c r="C211" s="138"/>
      <c r="D211" s="138"/>
      <c r="E211" s="139"/>
      <c r="F211" s="2"/>
      <c r="G211" s="140"/>
      <c r="H211" s="2"/>
    </row>
    <row r="212" spans="1:8" s="3" customFormat="1" ht="23.25" customHeight="1" x14ac:dyDescent="0.25">
      <c r="A212" s="1"/>
      <c r="B212" s="141"/>
      <c r="C212" s="138"/>
      <c r="D212" s="138"/>
      <c r="E212" s="139"/>
      <c r="F212" s="2"/>
      <c r="G212" s="140"/>
      <c r="H212" s="2"/>
    </row>
    <row r="213" spans="1:8" s="3" customFormat="1" ht="23.25" customHeight="1" x14ac:dyDescent="0.25">
      <c r="A213" s="1"/>
      <c r="B213" s="141"/>
      <c r="C213" s="138"/>
      <c r="D213" s="138"/>
      <c r="E213" s="139"/>
      <c r="F213" s="2"/>
      <c r="G213" s="140"/>
      <c r="H213" s="2"/>
    </row>
    <row r="214" spans="1:8" s="3" customFormat="1" ht="23.25" customHeight="1" x14ac:dyDescent="0.25">
      <c r="A214" s="1"/>
      <c r="B214" s="141"/>
      <c r="C214" s="138"/>
      <c r="D214" s="138"/>
      <c r="E214" s="139"/>
      <c r="F214" s="2"/>
      <c r="G214" s="140"/>
      <c r="H214" s="2"/>
    </row>
    <row r="215" spans="1:8" s="3" customFormat="1" ht="23.25" customHeight="1" x14ac:dyDescent="0.25">
      <c r="A215" s="1"/>
      <c r="B215" s="141"/>
      <c r="C215" s="138"/>
      <c r="D215" s="138"/>
      <c r="E215" s="139"/>
      <c r="F215" s="2"/>
      <c r="G215" s="140"/>
      <c r="H215" s="2"/>
    </row>
    <row r="216" spans="1:8" s="3" customFormat="1" ht="23.25" customHeight="1" x14ac:dyDescent="0.25">
      <c r="A216" s="1"/>
      <c r="B216" s="141"/>
      <c r="C216" s="138"/>
      <c r="D216" s="138"/>
      <c r="E216" s="139"/>
      <c r="F216" s="2"/>
      <c r="G216" s="140"/>
      <c r="H216" s="2"/>
    </row>
    <row r="217" spans="1:8" s="3" customFormat="1" ht="23.25" customHeight="1" x14ac:dyDescent="0.25">
      <c r="A217" s="1"/>
      <c r="B217" s="141"/>
      <c r="C217" s="138"/>
      <c r="D217" s="138"/>
      <c r="E217" s="139"/>
      <c r="F217" s="2"/>
      <c r="G217" s="140"/>
      <c r="H217" s="2"/>
    </row>
    <row r="218" spans="1:8" s="3" customFormat="1" ht="23.25" customHeight="1" x14ac:dyDescent="0.25">
      <c r="A218" s="1"/>
      <c r="B218" s="141"/>
      <c r="C218" s="138"/>
      <c r="D218" s="138"/>
      <c r="E218" s="139"/>
      <c r="F218" s="2"/>
      <c r="G218" s="140"/>
      <c r="H218" s="2"/>
    </row>
    <row r="219" spans="1:8" s="3" customFormat="1" ht="23.25" customHeight="1" x14ac:dyDescent="0.25">
      <c r="A219" s="1"/>
      <c r="B219" s="141"/>
      <c r="C219" s="138"/>
      <c r="D219" s="138"/>
      <c r="E219" s="139"/>
      <c r="F219" s="2"/>
      <c r="G219" s="140"/>
      <c r="H219" s="2"/>
    </row>
    <row r="220" spans="1:8" s="3" customFormat="1" ht="23.25" customHeight="1" x14ac:dyDescent="0.25">
      <c r="A220" s="1"/>
      <c r="B220" s="141"/>
      <c r="C220" s="138"/>
      <c r="D220" s="138"/>
      <c r="E220" s="139"/>
      <c r="F220" s="2"/>
      <c r="G220" s="140"/>
      <c r="H220" s="2"/>
    </row>
    <row r="221" spans="1:8" s="3" customFormat="1" ht="23.25" customHeight="1" x14ac:dyDescent="0.25">
      <c r="A221" s="1"/>
      <c r="B221" s="141"/>
      <c r="C221" s="138"/>
      <c r="D221" s="138"/>
      <c r="E221" s="139"/>
      <c r="F221" s="2"/>
      <c r="G221" s="140"/>
      <c r="H221" s="2"/>
    </row>
    <row r="222" spans="1:8" s="3" customFormat="1" ht="23.25" customHeight="1" x14ac:dyDescent="0.25">
      <c r="A222" s="1"/>
      <c r="B222" s="141"/>
      <c r="C222" s="138"/>
      <c r="D222" s="138"/>
      <c r="E222" s="139"/>
      <c r="F222" s="2"/>
      <c r="G222" s="140"/>
      <c r="H222" s="2"/>
    </row>
    <row r="223" spans="1:8" s="3" customFormat="1" ht="23.25" customHeight="1" x14ac:dyDescent="0.25">
      <c r="A223" s="1"/>
      <c r="B223" s="141"/>
      <c r="C223" s="138"/>
      <c r="D223" s="138"/>
      <c r="E223" s="139"/>
      <c r="F223" s="2"/>
      <c r="G223" s="140"/>
      <c r="H223" s="2"/>
    </row>
    <row r="224" spans="1:8" s="3" customFormat="1" ht="23.25" customHeight="1" x14ac:dyDescent="0.25">
      <c r="A224" s="1"/>
      <c r="B224" s="141"/>
      <c r="C224" s="138"/>
      <c r="D224" s="138"/>
      <c r="E224" s="139"/>
      <c r="F224" s="2"/>
      <c r="G224" s="140"/>
      <c r="H224" s="2"/>
    </row>
    <row r="225" spans="1:8" s="3" customFormat="1" ht="23.25" customHeight="1" x14ac:dyDescent="0.25">
      <c r="A225" s="1"/>
      <c r="B225" s="141"/>
      <c r="C225" s="138"/>
      <c r="D225" s="138"/>
      <c r="E225" s="139"/>
      <c r="F225" s="2"/>
      <c r="G225" s="140"/>
      <c r="H225" s="2"/>
    </row>
    <row r="226" spans="1:8" s="3" customFormat="1" ht="23.25" customHeight="1" x14ac:dyDescent="0.25">
      <c r="A226" s="1"/>
      <c r="B226" s="141"/>
      <c r="C226" s="138"/>
      <c r="D226" s="138"/>
      <c r="E226" s="139"/>
      <c r="F226" s="2"/>
      <c r="G226" s="140"/>
      <c r="H226" s="2"/>
    </row>
    <row r="227" spans="1:8" s="3" customFormat="1" ht="23.25" customHeight="1" x14ac:dyDescent="0.25">
      <c r="A227" s="1"/>
      <c r="B227" s="141"/>
      <c r="C227" s="138"/>
      <c r="D227" s="138"/>
      <c r="E227" s="139"/>
      <c r="F227" s="2"/>
      <c r="G227" s="140"/>
      <c r="H227" s="2"/>
    </row>
    <row r="228" spans="1:8" s="3" customFormat="1" ht="23.25" customHeight="1" x14ac:dyDescent="0.25">
      <c r="A228" s="1"/>
      <c r="B228" s="141"/>
      <c r="C228" s="138"/>
      <c r="D228" s="138"/>
      <c r="E228" s="139"/>
      <c r="F228" s="2"/>
      <c r="G228" s="140"/>
      <c r="H228" s="2"/>
    </row>
    <row r="229" spans="1:8" s="3" customFormat="1" ht="23.25" customHeight="1" x14ac:dyDescent="0.25">
      <c r="A229" s="1"/>
      <c r="B229" s="141"/>
      <c r="C229" s="138"/>
      <c r="D229" s="138"/>
      <c r="E229" s="139"/>
      <c r="F229" s="2"/>
      <c r="G229" s="140"/>
      <c r="H229" s="2"/>
    </row>
    <row r="230" spans="1:8" s="3" customFormat="1" ht="23.25" customHeight="1" x14ac:dyDescent="0.25">
      <c r="A230" s="1"/>
      <c r="B230" s="141"/>
      <c r="C230" s="138"/>
      <c r="D230" s="138"/>
      <c r="E230" s="139"/>
      <c r="F230" s="2"/>
      <c r="G230" s="140"/>
      <c r="H230" s="2"/>
    </row>
    <row r="231" spans="1:8" s="3" customFormat="1" ht="23.25" customHeight="1" x14ac:dyDescent="0.25">
      <c r="A231" s="1"/>
      <c r="B231" s="141"/>
      <c r="C231" s="138"/>
      <c r="D231" s="138"/>
      <c r="E231" s="139"/>
      <c r="F231" s="2"/>
      <c r="G231" s="140"/>
      <c r="H231" s="2"/>
    </row>
    <row r="232" spans="1:8" s="3" customFormat="1" ht="23.25" customHeight="1" x14ac:dyDescent="0.25">
      <c r="A232" s="1"/>
      <c r="B232" s="141"/>
      <c r="C232" s="138"/>
      <c r="D232" s="138"/>
      <c r="E232" s="139"/>
      <c r="F232" s="2"/>
      <c r="G232" s="140"/>
      <c r="H232" s="2"/>
    </row>
    <row r="233" spans="1:8" s="3" customFormat="1" ht="23.25" customHeight="1" x14ac:dyDescent="0.25">
      <c r="A233" s="1"/>
      <c r="B233" s="141"/>
      <c r="C233" s="138"/>
      <c r="D233" s="138"/>
      <c r="E233" s="139"/>
      <c r="F233" s="2"/>
      <c r="G233" s="140"/>
      <c r="H233" s="2"/>
    </row>
    <row r="234" spans="1:8" s="3" customFormat="1" ht="23.25" customHeight="1" x14ac:dyDescent="0.25">
      <c r="A234" s="1"/>
      <c r="B234" s="141"/>
      <c r="C234" s="138"/>
      <c r="D234" s="138"/>
      <c r="E234" s="139"/>
      <c r="F234" s="2"/>
      <c r="G234" s="140"/>
      <c r="H234" s="2"/>
    </row>
    <row r="235" spans="1:8" s="3" customFormat="1" ht="23.25" customHeight="1" x14ac:dyDescent="0.25">
      <c r="A235" s="1"/>
      <c r="B235" s="141"/>
      <c r="C235" s="138"/>
      <c r="D235" s="138"/>
      <c r="E235" s="139"/>
      <c r="F235" s="2"/>
      <c r="G235" s="140"/>
      <c r="H235" s="2"/>
    </row>
    <row r="236" spans="1:8" s="3" customFormat="1" ht="23.25" customHeight="1" x14ac:dyDescent="0.25">
      <c r="A236" s="1"/>
      <c r="B236" s="141"/>
      <c r="C236" s="138"/>
      <c r="D236" s="138"/>
      <c r="E236" s="139"/>
      <c r="F236" s="2"/>
      <c r="G236" s="140"/>
      <c r="H236" s="2"/>
    </row>
    <row r="237" spans="1:8" s="3" customFormat="1" ht="23.25" customHeight="1" x14ac:dyDescent="0.25">
      <c r="A237" s="1"/>
      <c r="B237" s="141"/>
      <c r="C237" s="138"/>
      <c r="D237" s="138"/>
      <c r="E237" s="139"/>
      <c r="F237" s="2"/>
      <c r="G237" s="140"/>
      <c r="H237" s="2"/>
    </row>
    <row r="238" spans="1:8" s="3" customFormat="1" ht="23.25" customHeight="1" x14ac:dyDescent="0.25">
      <c r="A238" s="1"/>
      <c r="B238" s="141"/>
      <c r="C238" s="138"/>
      <c r="D238" s="138"/>
      <c r="E238" s="139"/>
      <c r="F238" s="2"/>
      <c r="G238" s="140"/>
      <c r="H238" s="2"/>
    </row>
    <row r="239" spans="1:8" s="3" customFormat="1" ht="23.25" customHeight="1" x14ac:dyDescent="0.25">
      <c r="A239" s="1"/>
      <c r="B239" s="141"/>
      <c r="C239" s="138"/>
      <c r="D239" s="138"/>
      <c r="E239" s="139"/>
      <c r="F239" s="2"/>
      <c r="G239" s="140"/>
      <c r="H239" s="2"/>
    </row>
    <row r="240" spans="1:8" s="3" customFormat="1" ht="23.25" customHeight="1" x14ac:dyDescent="0.25">
      <c r="A240" s="1"/>
      <c r="B240" s="141"/>
      <c r="C240" s="138"/>
      <c r="D240" s="138"/>
      <c r="E240" s="139"/>
      <c r="F240" s="2"/>
      <c r="G240" s="140"/>
      <c r="H240" s="2"/>
    </row>
    <row r="241" spans="1:8" s="3" customFormat="1" ht="23.25" customHeight="1" x14ac:dyDescent="0.25">
      <c r="A241" s="1"/>
      <c r="B241" s="141"/>
      <c r="C241" s="138"/>
      <c r="D241" s="138"/>
      <c r="E241" s="139"/>
      <c r="F241" s="2"/>
      <c r="G241" s="140"/>
      <c r="H241" s="2"/>
    </row>
    <row r="242" spans="1:8" s="3" customFormat="1" ht="23.25" customHeight="1" x14ac:dyDescent="0.25">
      <c r="A242" s="1"/>
      <c r="B242" s="141"/>
      <c r="C242" s="138"/>
      <c r="D242" s="138"/>
      <c r="E242" s="139"/>
      <c r="F242" s="2"/>
      <c r="G242" s="140"/>
      <c r="H242" s="2"/>
    </row>
    <row r="243" spans="1:8" s="3" customFormat="1" ht="23.25" customHeight="1" x14ac:dyDescent="0.25">
      <c r="A243" s="1"/>
      <c r="B243" s="141"/>
      <c r="C243" s="138"/>
      <c r="D243" s="138"/>
      <c r="E243" s="139"/>
      <c r="F243" s="2"/>
      <c r="G243" s="140"/>
      <c r="H243" s="2"/>
    </row>
    <row r="244" spans="1:8" s="3" customFormat="1" ht="23.25" customHeight="1" x14ac:dyDescent="0.25">
      <c r="A244" s="1"/>
      <c r="B244" s="141"/>
      <c r="C244" s="138"/>
      <c r="D244" s="138"/>
      <c r="E244" s="139"/>
      <c r="F244" s="2"/>
      <c r="G244" s="140"/>
      <c r="H244" s="2"/>
    </row>
    <row r="245" spans="1:8" s="3" customFormat="1" ht="23.25" customHeight="1" x14ac:dyDescent="0.25">
      <c r="A245" s="1"/>
      <c r="B245" s="141"/>
      <c r="C245" s="138"/>
      <c r="D245" s="138"/>
      <c r="E245" s="139"/>
      <c r="F245" s="2"/>
      <c r="G245" s="140"/>
      <c r="H245" s="2"/>
    </row>
    <row r="246" spans="1:8" s="3" customFormat="1" ht="23.25" customHeight="1" x14ac:dyDescent="0.25">
      <c r="A246" s="1"/>
      <c r="B246" s="141"/>
      <c r="C246" s="138"/>
      <c r="D246" s="138"/>
      <c r="E246" s="139"/>
      <c r="F246" s="2"/>
      <c r="G246" s="140"/>
      <c r="H246" s="2"/>
    </row>
    <row r="247" spans="1:8" s="3" customFormat="1" ht="23.25" customHeight="1" x14ac:dyDescent="0.25">
      <c r="A247" s="1"/>
      <c r="B247" s="141"/>
      <c r="C247" s="138"/>
      <c r="D247" s="138"/>
      <c r="E247" s="139"/>
      <c r="F247" s="2"/>
      <c r="G247" s="140"/>
      <c r="H247" s="2"/>
    </row>
    <row r="248" spans="1:8" s="3" customFormat="1" ht="23.25" customHeight="1" x14ac:dyDescent="0.25">
      <c r="A248" s="1"/>
      <c r="B248" s="141"/>
      <c r="C248" s="138"/>
      <c r="D248" s="138"/>
      <c r="E248" s="139"/>
      <c r="F248" s="2"/>
      <c r="G248" s="140"/>
      <c r="H248" s="2"/>
    </row>
    <row r="249" spans="1:8" s="3" customFormat="1" ht="23.25" customHeight="1" x14ac:dyDescent="0.25">
      <c r="A249" s="1"/>
      <c r="B249" s="141"/>
      <c r="C249" s="138"/>
      <c r="D249" s="138"/>
      <c r="E249" s="139"/>
      <c r="F249" s="2"/>
      <c r="G249" s="140"/>
      <c r="H249" s="2"/>
    </row>
    <row r="250" spans="1:8" s="3" customFormat="1" ht="23.25" customHeight="1" x14ac:dyDescent="0.25">
      <c r="A250" s="1"/>
      <c r="B250" s="141"/>
      <c r="C250" s="138"/>
      <c r="D250" s="138"/>
      <c r="E250" s="139"/>
      <c r="F250" s="2"/>
      <c r="G250" s="140"/>
      <c r="H250" s="2"/>
    </row>
    <row r="251" spans="1:8" s="3" customFormat="1" ht="23.25" customHeight="1" x14ac:dyDescent="0.25">
      <c r="A251" s="1"/>
      <c r="B251" s="141"/>
      <c r="C251" s="138"/>
      <c r="D251" s="138"/>
      <c r="E251" s="139"/>
      <c r="F251" s="2"/>
      <c r="G251" s="140"/>
      <c r="H251" s="2"/>
    </row>
    <row r="252" spans="1:8" s="3" customFormat="1" ht="23.25" customHeight="1" x14ac:dyDescent="0.25">
      <c r="A252" s="1"/>
      <c r="B252" s="141"/>
      <c r="C252" s="138"/>
      <c r="D252" s="138"/>
      <c r="E252" s="139"/>
      <c r="F252" s="2"/>
      <c r="G252" s="140"/>
      <c r="H252" s="2"/>
    </row>
    <row r="253" spans="1:8" s="3" customFormat="1" ht="23.25" customHeight="1" x14ac:dyDescent="0.25">
      <c r="A253" s="1"/>
      <c r="B253" s="141"/>
      <c r="C253" s="138"/>
      <c r="D253" s="138"/>
      <c r="E253" s="139"/>
      <c r="F253" s="2"/>
      <c r="G253" s="140"/>
      <c r="H253" s="2"/>
    </row>
    <row r="254" spans="1:8" s="3" customFormat="1" ht="23.25" customHeight="1" x14ac:dyDescent="0.25">
      <c r="A254" s="1"/>
      <c r="B254" s="141"/>
      <c r="C254" s="138"/>
      <c r="D254" s="138"/>
      <c r="E254" s="139"/>
      <c r="F254" s="2"/>
      <c r="G254" s="140"/>
      <c r="H254" s="2"/>
    </row>
    <row r="255" spans="1:8" s="3" customFormat="1" ht="23.25" customHeight="1" x14ac:dyDescent="0.25">
      <c r="A255" s="1"/>
      <c r="B255" s="141"/>
      <c r="C255" s="138"/>
      <c r="D255" s="138"/>
      <c r="E255" s="139"/>
      <c r="F255" s="2"/>
      <c r="G255" s="140"/>
      <c r="H255" s="2"/>
    </row>
    <row r="256" spans="1:8" s="3" customFormat="1" ht="23.25" customHeight="1" x14ac:dyDescent="0.25">
      <c r="A256" s="1"/>
      <c r="B256" s="141"/>
      <c r="C256" s="138"/>
      <c r="D256" s="138"/>
      <c r="E256" s="139"/>
      <c r="F256" s="2"/>
      <c r="G256" s="140"/>
      <c r="H256" s="2"/>
    </row>
    <row r="257" spans="1:8" s="3" customFormat="1" ht="23.25" customHeight="1" x14ac:dyDescent="0.25">
      <c r="A257" s="1"/>
      <c r="B257" s="141"/>
      <c r="C257" s="138"/>
      <c r="D257" s="138"/>
      <c r="E257" s="139"/>
      <c r="F257" s="2"/>
      <c r="G257" s="140"/>
      <c r="H257" s="2"/>
    </row>
    <row r="258" spans="1:8" s="3" customFormat="1" ht="23.25" customHeight="1" x14ac:dyDescent="0.25">
      <c r="A258" s="1"/>
      <c r="B258" s="141"/>
      <c r="C258" s="138"/>
      <c r="D258" s="138"/>
      <c r="E258" s="139"/>
      <c r="F258" s="2"/>
      <c r="G258" s="140"/>
      <c r="H258" s="2"/>
    </row>
    <row r="259" spans="1:8" s="3" customFormat="1" ht="23.25" customHeight="1" x14ac:dyDescent="0.25">
      <c r="A259" s="1"/>
      <c r="B259" s="141"/>
      <c r="C259" s="138"/>
      <c r="D259" s="138"/>
      <c r="E259" s="139"/>
      <c r="F259" s="2"/>
      <c r="G259" s="140"/>
      <c r="H259" s="2"/>
    </row>
    <row r="260" spans="1:8" s="3" customFormat="1" ht="23.25" customHeight="1" x14ac:dyDescent="0.25">
      <c r="A260" s="1"/>
      <c r="B260" s="141"/>
      <c r="C260" s="138"/>
      <c r="D260" s="138"/>
      <c r="E260" s="139"/>
      <c r="F260" s="2"/>
      <c r="G260" s="140"/>
      <c r="H260" s="2"/>
    </row>
    <row r="261" spans="1:8" s="3" customFormat="1" ht="23.25" customHeight="1" x14ac:dyDescent="0.25">
      <c r="A261" s="1"/>
      <c r="B261" s="141"/>
      <c r="C261" s="138"/>
      <c r="D261" s="138"/>
      <c r="E261" s="139"/>
      <c r="F261" s="2"/>
      <c r="G261" s="140"/>
      <c r="H261" s="2"/>
    </row>
    <row r="262" spans="1:8" s="3" customFormat="1" ht="23.25" customHeight="1" x14ac:dyDescent="0.25">
      <c r="A262" s="1"/>
      <c r="B262" s="141"/>
      <c r="C262" s="138"/>
      <c r="D262" s="138"/>
      <c r="E262" s="139"/>
      <c r="F262" s="2"/>
      <c r="G262" s="140"/>
      <c r="H262" s="2"/>
    </row>
    <row r="263" spans="1:8" s="3" customFormat="1" ht="23.25" customHeight="1" x14ac:dyDescent="0.25">
      <c r="A263" s="1"/>
      <c r="B263" s="141"/>
      <c r="C263" s="138"/>
      <c r="D263" s="138"/>
      <c r="E263" s="139"/>
      <c r="F263" s="2"/>
      <c r="G263" s="140"/>
      <c r="H263" s="2"/>
    </row>
    <row r="264" spans="1:8" s="3" customFormat="1" ht="23.25" customHeight="1" x14ac:dyDescent="0.25">
      <c r="A264" s="1"/>
      <c r="B264" s="141"/>
      <c r="C264" s="138"/>
      <c r="D264" s="138"/>
      <c r="E264" s="139"/>
      <c r="F264" s="2"/>
      <c r="G264" s="140"/>
      <c r="H264" s="2"/>
    </row>
    <row r="265" spans="1:8" s="3" customFormat="1" ht="23.25" customHeight="1" x14ac:dyDescent="0.25">
      <c r="A265" s="1"/>
      <c r="B265" s="141"/>
      <c r="C265" s="138"/>
      <c r="D265" s="138"/>
      <c r="E265" s="139"/>
      <c r="F265" s="2"/>
      <c r="G265" s="140"/>
      <c r="H265" s="2"/>
    </row>
    <row r="266" spans="1:8" s="3" customFormat="1" ht="23.25" customHeight="1" x14ac:dyDescent="0.25">
      <c r="A266" s="1"/>
      <c r="B266" s="141"/>
      <c r="C266" s="138"/>
      <c r="D266" s="138"/>
      <c r="E266" s="139"/>
      <c r="F266" s="2"/>
      <c r="G266" s="140"/>
      <c r="H266" s="2"/>
    </row>
    <row r="267" spans="1:8" s="3" customFormat="1" ht="23.25" customHeight="1" x14ac:dyDescent="0.25">
      <c r="A267" s="1"/>
      <c r="B267" s="141"/>
      <c r="C267" s="138"/>
      <c r="D267" s="138"/>
      <c r="E267" s="139"/>
      <c r="F267" s="2"/>
      <c r="G267" s="140"/>
      <c r="H267" s="2"/>
    </row>
    <row r="268" spans="1:8" s="3" customFormat="1" ht="23.25" customHeight="1" x14ac:dyDescent="0.25">
      <c r="A268" s="1"/>
      <c r="B268" s="141"/>
      <c r="C268" s="138"/>
      <c r="D268" s="138"/>
      <c r="E268" s="139"/>
      <c r="F268" s="2"/>
      <c r="G268" s="140"/>
      <c r="H268" s="2"/>
    </row>
    <row r="269" spans="1:8" s="3" customFormat="1" ht="23.25" customHeight="1" x14ac:dyDescent="0.25">
      <c r="A269" s="1"/>
      <c r="B269" s="141"/>
      <c r="C269" s="138"/>
      <c r="D269" s="138"/>
      <c r="E269" s="139"/>
      <c r="F269" s="2"/>
      <c r="G269" s="140"/>
      <c r="H269" s="2"/>
    </row>
    <row r="270" spans="1:8" s="3" customFormat="1" ht="23.25" customHeight="1" x14ac:dyDescent="0.25">
      <c r="A270" s="1"/>
      <c r="B270" s="141"/>
      <c r="C270" s="138"/>
      <c r="D270" s="138"/>
      <c r="E270" s="139"/>
      <c r="F270" s="2"/>
      <c r="G270" s="140"/>
      <c r="H270" s="2"/>
    </row>
    <row r="271" spans="1:8" s="3" customFormat="1" ht="23.25" customHeight="1" x14ac:dyDescent="0.25">
      <c r="A271" s="1"/>
      <c r="B271" s="141"/>
      <c r="C271" s="138"/>
      <c r="D271" s="138"/>
      <c r="E271" s="139"/>
      <c r="F271" s="2"/>
      <c r="G271" s="140"/>
      <c r="H271" s="2"/>
    </row>
    <row r="272" spans="1:8" s="3" customFormat="1" ht="23.25" customHeight="1" x14ac:dyDescent="0.25">
      <c r="A272" s="1"/>
      <c r="B272" s="141"/>
      <c r="C272" s="138"/>
      <c r="D272" s="138"/>
      <c r="E272" s="139"/>
      <c r="F272" s="2"/>
      <c r="G272" s="140"/>
      <c r="H272" s="2"/>
    </row>
    <row r="273" spans="1:8" s="3" customFormat="1" ht="23.25" customHeight="1" x14ac:dyDescent="0.25">
      <c r="A273" s="1"/>
      <c r="B273" s="141"/>
      <c r="C273" s="138"/>
      <c r="D273" s="138"/>
      <c r="E273" s="139"/>
      <c r="F273" s="2"/>
      <c r="G273" s="140"/>
      <c r="H273" s="2"/>
    </row>
    <row r="274" spans="1:8" s="3" customFormat="1" ht="23.25" customHeight="1" x14ac:dyDescent="0.25">
      <c r="A274" s="1"/>
      <c r="B274" s="141"/>
      <c r="C274" s="138"/>
      <c r="D274" s="138"/>
      <c r="E274" s="139"/>
      <c r="F274" s="2"/>
      <c r="G274" s="140"/>
      <c r="H274" s="2"/>
    </row>
    <row r="275" spans="1:8" s="3" customFormat="1" ht="23.25" customHeight="1" x14ac:dyDescent="0.25">
      <c r="A275" s="1"/>
      <c r="B275" s="141"/>
      <c r="C275" s="138"/>
      <c r="D275" s="138"/>
      <c r="E275" s="139"/>
      <c r="F275" s="2"/>
      <c r="G275" s="140"/>
      <c r="H275" s="2"/>
    </row>
    <row r="276" spans="1:8" s="3" customFormat="1" ht="23.25" customHeight="1" x14ac:dyDescent="0.25">
      <c r="A276" s="1"/>
      <c r="B276" s="141"/>
      <c r="C276" s="138"/>
      <c r="D276" s="138"/>
      <c r="E276" s="139"/>
      <c r="F276" s="2"/>
      <c r="G276" s="140"/>
      <c r="H276" s="2"/>
    </row>
    <row r="277" spans="1:8" s="3" customFormat="1" ht="23.25" customHeight="1" x14ac:dyDescent="0.25">
      <c r="A277" s="1"/>
      <c r="B277" s="141"/>
      <c r="C277" s="138"/>
      <c r="D277" s="138"/>
      <c r="E277" s="139"/>
      <c r="F277" s="2"/>
      <c r="G277" s="140"/>
      <c r="H277" s="2"/>
    </row>
    <row r="278" spans="1:8" s="3" customFormat="1" ht="23.25" customHeight="1" x14ac:dyDescent="0.25">
      <c r="A278" s="1"/>
      <c r="B278" s="141"/>
      <c r="C278" s="138"/>
      <c r="D278" s="138"/>
      <c r="E278" s="139"/>
      <c r="F278" s="2"/>
      <c r="G278" s="140"/>
      <c r="H278" s="2"/>
    </row>
    <row r="279" spans="1:8" s="3" customFormat="1" ht="23.25" customHeight="1" x14ac:dyDescent="0.25">
      <c r="A279" s="1"/>
      <c r="B279" s="141"/>
      <c r="C279" s="138"/>
      <c r="D279" s="138"/>
      <c r="E279" s="139"/>
      <c r="F279" s="2"/>
      <c r="G279" s="140"/>
      <c r="H279" s="2"/>
    </row>
    <row r="280" spans="1:8" s="3" customFormat="1" ht="23.25" customHeight="1" x14ac:dyDescent="0.25">
      <c r="A280" s="1"/>
      <c r="B280" s="141"/>
      <c r="C280" s="138"/>
      <c r="D280" s="138"/>
      <c r="E280" s="139"/>
      <c r="F280" s="2"/>
      <c r="G280" s="140"/>
      <c r="H280" s="2"/>
    </row>
    <row r="281" spans="1:8" s="3" customFormat="1" ht="23.25" customHeight="1" x14ac:dyDescent="0.25">
      <c r="A281" s="1"/>
      <c r="B281" s="141"/>
      <c r="C281" s="138"/>
      <c r="D281" s="138"/>
      <c r="E281" s="139"/>
      <c r="F281" s="2"/>
      <c r="G281" s="140"/>
      <c r="H281" s="2"/>
    </row>
    <row r="282" spans="1:8" s="3" customFormat="1" ht="23.25" customHeight="1" x14ac:dyDescent="0.25">
      <c r="A282" s="1"/>
      <c r="B282" s="141"/>
      <c r="C282" s="138"/>
      <c r="D282" s="138"/>
      <c r="E282" s="139"/>
      <c r="F282" s="2"/>
      <c r="G282" s="140"/>
      <c r="H282" s="2"/>
    </row>
    <row r="283" spans="1:8" s="3" customFormat="1" ht="23.25" customHeight="1" x14ac:dyDescent="0.25">
      <c r="A283" s="1"/>
      <c r="B283" s="141"/>
      <c r="C283" s="138"/>
      <c r="D283" s="138"/>
      <c r="E283" s="139"/>
      <c r="F283" s="2"/>
      <c r="G283" s="140"/>
      <c r="H283" s="2"/>
    </row>
    <row r="284" spans="1:8" s="3" customFormat="1" ht="23.25" customHeight="1" x14ac:dyDescent="0.25">
      <c r="A284" s="1"/>
      <c r="B284" s="141"/>
      <c r="C284" s="138"/>
      <c r="D284" s="138"/>
      <c r="E284" s="139"/>
      <c r="F284" s="2"/>
      <c r="G284" s="140"/>
      <c r="H284" s="2"/>
    </row>
    <row r="285" spans="1:8" s="3" customFormat="1" ht="23.25" customHeight="1" x14ac:dyDescent="0.25">
      <c r="A285" s="1"/>
      <c r="B285" s="141"/>
      <c r="C285" s="138"/>
      <c r="D285" s="138"/>
      <c r="E285" s="139"/>
      <c r="F285" s="2"/>
      <c r="G285" s="140"/>
      <c r="H285" s="2"/>
    </row>
    <row r="286" spans="1:8" s="3" customFormat="1" ht="23.25" customHeight="1" x14ac:dyDescent="0.25">
      <c r="A286" s="1"/>
      <c r="B286" s="141"/>
      <c r="C286" s="138"/>
      <c r="D286" s="138"/>
      <c r="E286" s="139"/>
      <c r="F286" s="2"/>
      <c r="G286" s="140"/>
      <c r="H286" s="2"/>
    </row>
    <row r="287" spans="1:8" s="3" customFormat="1" ht="23.25" customHeight="1" x14ac:dyDescent="0.25">
      <c r="A287" s="1"/>
      <c r="B287" s="141"/>
      <c r="C287" s="138"/>
      <c r="D287" s="138"/>
      <c r="E287" s="139"/>
      <c r="F287" s="2"/>
      <c r="G287" s="140"/>
      <c r="H287" s="2"/>
    </row>
    <row r="288" spans="1:8" s="3" customFormat="1" ht="23.25" customHeight="1" x14ac:dyDescent="0.25">
      <c r="A288" s="1"/>
      <c r="B288" s="141"/>
      <c r="C288" s="138"/>
      <c r="D288" s="138"/>
      <c r="E288" s="139"/>
      <c r="F288" s="2"/>
      <c r="G288" s="140"/>
      <c r="H288" s="2"/>
    </row>
    <row r="289" spans="1:8" s="3" customFormat="1" ht="23.25" customHeight="1" x14ac:dyDescent="0.25">
      <c r="A289" s="1"/>
      <c r="B289" s="141"/>
      <c r="C289" s="138"/>
      <c r="D289" s="138"/>
      <c r="E289" s="139"/>
      <c r="F289" s="2"/>
      <c r="G289" s="140"/>
      <c r="H289" s="2"/>
    </row>
    <row r="290" spans="1:8" s="3" customFormat="1" ht="23.25" customHeight="1" x14ac:dyDescent="0.25">
      <c r="A290" s="1"/>
      <c r="B290" s="141"/>
      <c r="C290" s="138"/>
      <c r="D290" s="138"/>
      <c r="E290" s="139"/>
      <c r="F290" s="2"/>
      <c r="G290" s="140"/>
      <c r="H290" s="2"/>
    </row>
    <row r="291" spans="1:8" s="3" customFormat="1" ht="23.25" customHeight="1" x14ac:dyDescent="0.25">
      <c r="A291" s="1"/>
      <c r="B291" s="141"/>
      <c r="C291" s="138"/>
      <c r="D291" s="138"/>
      <c r="E291" s="139"/>
      <c r="F291" s="2"/>
      <c r="G291" s="140"/>
      <c r="H291" s="2"/>
    </row>
    <row r="292" spans="1:8" s="3" customFormat="1" ht="23.25" customHeight="1" x14ac:dyDescent="0.25">
      <c r="A292" s="1"/>
      <c r="B292" s="141"/>
      <c r="C292" s="138"/>
      <c r="D292" s="138"/>
      <c r="E292" s="139"/>
      <c r="F292" s="2"/>
      <c r="G292" s="140"/>
      <c r="H292" s="2"/>
    </row>
    <row r="293" spans="1:8" s="3" customFormat="1" ht="23.25" customHeight="1" x14ac:dyDescent="0.25">
      <c r="A293" s="1"/>
      <c r="B293" s="141"/>
      <c r="C293" s="138"/>
      <c r="D293" s="138"/>
      <c r="E293" s="139"/>
      <c r="F293" s="2"/>
      <c r="G293" s="140"/>
      <c r="H293" s="2"/>
    </row>
    <row r="294" spans="1:8" s="3" customFormat="1" ht="23.25" customHeight="1" x14ac:dyDescent="0.25">
      <c r="A294" s="1"/>
      <c r="B294" s="141"/>
      <c r="C294" s="138"/>
      <c r="D294" s="138"/>
      <c r="E294" s="139"/>
      <c r="F294" s="2"/>
      <c r="G294" s="140"/>
      <c r="H294" s="2"/>
    </row>
    <row r="295" spans="1:8" s="3" customFormat="1" ht="23.25" customHeight="1" x14ac:dyDescent="0.25">
      <c r="A295" s="1"/>
      <c r="B295" s="141"/>
      <c r="C295" s="138"/>
      <c r="D295" s="138"/>
      <c r="E295" s="139"/>
      <c r="F295" s="2"/>
      <c r="G295" s="140"/>
      <c r="H295" s="2"/>
    </row>
    <row r="296" spans="1:8" s="3" customFormat="1" ht="23.25" customHeight="1" x14ac:dyDescent="0.25">
      <c r="A296" s="1"/>
      <c r="B296" s="141"/>
      <c r="C296" s="138"/>
      <c r="D296" s="138"/>
      <c r="E296" s="139"/>
      <c r="F296" s="2"/>
      <c r="G296" s="140"/>
      <c r="H296" s="2"/>
    </row>
    <row r="297" spans="1:8" s="3" customFormat="1" ht="23.25" customHeight="1" x14ac:dyDescent="0.25">
      <c r="A297" s="1"/>
      <c r="B297" s="141"/>
      <c r="C297" s="138"/>
      <c r="D297" s="138"/>
      <c r="E297" s="139"/>
      <c r="F297" s="2"/>
      <c r="G297" s="140"/>
      <c r="H297" s="2"/>
    </row>
    <row r="298" spans="1:8" s="3" customFormat="1" ht="23.25" customHeight="1" x14ac:dyDescent="0.25">
      <c r="A298" s="1"/>
      <c r="B298" s="141"/>
      <c r="C298" s="138"/>
      <c r="D298" s="138"/>
      <c r="E298" s="139"/>
      <c r="F298" s="2"/>
      <c r="G298" s="140"/>
      <c r="H298" s="2"/>
    </row>
    <row r="299" spans="1:8" s="3" customFormat="1" ht="23.25" customHeight="1" x14ac:dyDescent="0.25">
      <c r="A299" s="1"/>
      <c r="B299" s="141"/>
      <c r="C299" s="138"/>
      <c r="D299" s="138"/>
      <c r="E299" s="139"/>
      <c r="F299" s="2"/>
      <c r="G299" s="140"/>
      <c r="H299" s="2"/>
    </row>
    <row r="300" spans="1:8" s="3" customFormat="1" ht="23.25" customHeight="1" x14ac:dyDescent="0.25">
      <c r="A300" s="1"/>
      <c r="B300" s="141"/>
      <c r="C300" s="138"/>
      <c r="D300" s="138"/>
      <c r="E300" s="139"/>
      <c r="F300" s="2"/>
      <c r="G300" s="140"/>
      <c r="H300" s="2"/>
    </row>
    <row r="301" spans="1:8" s="3" customFormat="1" ht="23.25" customHeight="1" x14ac:dyDescent="0.25">
      <c r="A301" s="1"/>
      <c r="B301" s="141"/>
      <c r="C301" s="138"/>
      <c r="D301" s="138"/>
      <c r="E301" s="139"/>
      <c r="F301" s="2"/>
      <c r="G301" s="140"/>
      <c r="H301" s="2"/>
    </row>
    <row r="302" spans="1:8" s="3" customFormat="1" ht="23.25" customHeight="1" x14ac:dyDescent="0.25">
      <c r="A302" s="1"/>
      <c r="B302" s="141"/>
      <c r="C302" s="138"/>
      <c r="D302" s="138"/>
      <c r="E302" s="139"/>
      <c r="F302" s="2"/>
      <c r="G302" s="140"/>
      <c r="H302" s="2"/>
    </row>
    <row r="303" spans="1:8" s="3" customFormat="1" ht="23.25" customHeight="1" x14ac:dyDescent="0.25">
      <c r="A303" s="1"/>
      <c r="B303" s="141"/>
      <c r="C303" s="138"/>
      <c r="D303" s="138"/>
      <c r="E303" s="139"/>
      <c r="F303" s="2"/>
      <c r="G303" s="140"/>
      <c r="H303" s="2"/>
    </row>
    <row r="304" spans="1:8" s="3" customFormat="1" ht="23.25" customHeight="1" x14ac:dyDescent="0.25">
      <c r="A304" s="1"/>
      <c r="B304" s="141"/>
      <c r="C304" s="138"/>
      <c r="D304" s="138"/>
      <c r="E304" s="139"/>
      <c r="F304" s="2"/>
      <c r="G304" s="140"/>
      <c r="H304" s="2"/>
    </row>
    <row r="305" spans="1:8" s="3" customFormat="1" ht="23.25" customHeight="1" x14ac:dyDescent="0.25">
      <c r="A305" s="1"/>
      <c r="B305" s="141"/>
      <c r="C305" s="138"/>
      <c r="D305" s="138"/>
      <c r="E305" s="139"/>
      <c r="F305" s="2"/>
      <c r="G305" s="140"/>
      <c r="H305" s="2"/>
    </row>
    <row r="306" spans="1:8" s="3" customFormat="1" ht="23.25" customHeight="1" x14ac:dyDescent="0.25">
      <c r="A306" s="1"/>
      <c r="B306" s="141"/>
      <c r="C306" s="138"/>
      <c r="D306" s="138"/>
      <c r="E306" s="139"/>
      <c r="F306" s="2"/>
      <c r="G306" s="140"/>
      <c r="H306" s="2"/>
    </row>
    <row r="307" spans="1:8" s="3" customFormat="1" ht="23.25" customHeight="1" x14ac:dyDescent="0.25">
      <c r="A307" s="1"/>
      <c r="B307" s="141"/>
      <c r="C307" s="138"/>
      <c r="D307" s="138"/>
      <c r="E307" s="139"/>
      <c r="F307" s="2"/>
      <c r="G307" s="140"/>
      <c r="H307" s="2"/>
    </row>
    <row r="308" spans="1:8" s="3" customFormat="1" ht="23.25" customHeight="1" x14ac:dyDescent="0.25">
      <c r="A308" s="1"/>
      <c r="B308" s="141"/>
      <c r="C308" s="138"/>
      <c r="D308" s="138"/>
      <c r="E308" s="139"/>
      <c r="F308" s="2"/>
      <c r="G308" s="140"/>
      <c r="H308" s="2"/>
    </row>
    <row r="309" spans="1:8" s="3" customFormat="1" ht="23.25" customHeight="1" x14ac:dyDescent="0.25">
      <c r="A309" s="1"/>
      <c r="B309" s="141"/>
      <c r="C309" s="138"/>
      <c r="D309" s="138"/>
      <c r="E309" s="139"/>
      <c r="F309" s="2"/>
      <c r="G309" s="140"/>
      <c r="H309" s="2"/>
    </row>
    <row r="310" spans="1:8" s="3" customFormat="1" ht="23.25" customHeight="1" x14ac:dyDescent="0.25">
      <c r="A310" s="1"/>
      <c r="B310" s="141"/>
      <c r="C310" s="138"/>
      <c r="D310" s="138"/>
      <c r="E310" s="139"/>
      <c r="F310" s="2"/>
      <c r="G310" s="140"/>
      <c r="H310" s="2"/>
    </row>
    <row r="311" spans="1:8" s="3" customFormat="1" ht="23.25" customHeight="1" x14ac:dyDescent="0.25">
      <c r="A311" s="1"/>
      <c r="B311" s="141"/>
      <c r="C311" s="138"/>
      <c r="D311" s="138"/>
      <c r="E311" s="139"/>
      <c r="F311" s="2"/>
      <c r="G311" s="140"/>
      <c r="H311" s="2"/>
    </row>
    <row r="312" spans="1:8" s="3" customFormat="1" ht="23.25" customHeight="1" x14ac:dyDescent="0.25">
      <c r="A312" s="1"/>
      <c r="B312" s="141"/>
      <c r="C312" s="138"/>
      <c r="D312" s="138"/>
      <c r="E312" s="139"/>
      <c r="F312" s="2"/>
      <c r="G312" s="140"/>
      <c r="H312" s="2"/>
    </row>
    <row r="313" spans="1:8" s="3" customFormat="1" ht="23.25" customHeight="1" x14ac:dyDescent="0.25">
      <c r="A313" s="1"/>
      <c r="B313" s="141"/>
      <c r="C313" s="138"/>
      <c r="D313" s="138"/>
      <c r="E313" s="139"/>
      <c r="F313" s="2"/>
      <c r="G313" s="140"/>
      <c r="H313" s="2"/>
    </row>
    <row r="314" spans="1:8" s="3" customFormat="1" ht="23.25" customHeight="1" x14ac:dyDescent="0.25">
      <c r="A314" s="1"/>
      <c r="B314" s="141"/>
      <c r="C314" s="138"/>
      <c r="D314" s="138"/>
      <c r="E314" s="139"/>
      <c r="F314" s="2"/>
      <c r="G314" s="140"/>
      <c r="H314" s="2"/>
    </row>
    <row r="315" spans="1:8" s="3" customFormat="1" ht="23.25" customHeight="1" x14ac:dyDescent="0.25">
      <c r="A315" s="1"/>
      <c r="B315" s="141"/>
      <c r="C315" s="138"/>
      <c r="D315" s="138"/>
      <c r="E315" s="139"/>
      <c r="F315" s="2"/>
      <c r="G315" s="140"/>
      <c r="H315" s="2"/>
    </row>
    <row r="316" spans="1:8" s="3" customFormat="1" ht="23.25" customHeight="1" x14ac:dyDescent="0.25">
      <c r="A316" s="1"/>
      <c r="B316" s="141"/>
      <c r="C316" s="138"/>
      <c r="D316" s="138"/>
      <c r="E316" s="139"/>
      <c r="F316" s="2"/>
      <c r="G316" s="140"/>
      <c r="H316" s="2"/>
    </row>
    <row r="317" spans="1:8" s="3" customFormat="1" ht="23.25" customHeight="1" x14ac:dyDescent="0.25">
      <c r="A317" s="1"/>
      <c r="B317" s="141"/>
      <c r="C317" s="138"/>
      <c r="D317" s="138"/>
      <c r="E317" s="139"/>
      <c r="F317" s="2"/>
      <c r="G317" s="140"/>
      <c r="H317" s="2"/>
    </row>
    <row r="318" spans="1:8" s="3" customFormat="1" ht="23.25" customHeight="1" x14ac:dyDescent="0.25">
      <c r="A318" s="1"/>
      <c r="B318" s="141"/>
      <c r="C318" s="138"/>
      <c r="D318" s="138"/>
      <c r="E318" s="139"/>
      <c r="F318" s="2"/>
      <c r="G318" s="140"/>
      <c r="H318" s="2"/>
    </row>
    <row r="319" spans="1:8" s="3" customFormat="1" ht="23.25" customHeight="1" x14ac:dyDescent="0.25">
      <c r="A319" s="1"/>
      <c r="B319" s="141"/>
      <c r="C319" s="138"/>
      <c r="D319" s="138"/>
      <c r="E319" s="139"/>
      <c r="F319" s="2"/>
      <c r="G319" s="140"/>
      <c r="H319" s="2"/>
    </row>
    <row r="320" spans="1:8" s="3" customFormat="1" ht="23.25" customHeight="1" x14ac:dyDescent="0.25">
      <c r="A320" s="1"/>
      <c r="B320" s="141"/>
      <c r="C320" s="138"/>
      <c r="D320" s="138"/>
      <c r="E320" s="139"/>
      <c r="F320" s="2"/>
      <c r="G320" s="140"/>
      <c r="H320" s="2"/>
    </row>
    <row r="321" spans="1:8" s="3" customFormat="1" ht="23.25" customHeight="1" x14ac:dyDescent="0.25">
      <c r="A321" s="1"/>
      <c r="B321" s="141"/>
      <c r="C321" s="138"/>
      <c r="D321" s="138"/>
      <c r="E321" s="139"/>
      <c r="F321" s="2"/>
      <c r="G321" s="140"/>
      <c r="H321" s="2"/>
    </row>
    <row r="322" spans="1:8" s="3" customFormat="1" ht="23.25" customHeight="1" x14ac:dyDescent="0.25">
      <c r="A322" s="1"/>
      <c r="B322" s="141"/>
      <c r="C322" s="138"/>
      <c r="D322" s="138"/>
      <c r="E322" s="139"/>
      <c r="F322" s="2"/>
      <c r="G322" s="140"/>
      <c r="H322" s="2"/>
    </row>
    <row r="323" spans="1:8" s="3" customFormat="1" ht="23.25" customHeight="1" x14ac:dyDescent="0.25">
      <c r="A323" s="1"/>
      <c r="B323" s="141"/>
      <c r="C323" s="138"/>
      <c r="D323" s="138"/>
      <c r="E323" s="139"/>
      <c r="F323" s="2"/>
      <c r="G323" s="140"/>
      <c r="H323" s="2"/>
    </row>
    <row r="324" spans="1:8" s="3" customFormat="1" ht="23.25" customHeight="1" x14ac:dyDescent="0.25">
      <c r="A324" s="1"/>
      <c r="B324" s="141"/>
      <c r="C324" s="138"/>
      <c r="D324" s="138"/>
      <c r="E324" s="139"/>
      <c r="F324" s="2"/>
      <c r="G324" s="140"/>
      <c r="H324" s="2"/>
    </row>
    <row r="325" spans="1:8" s="3" customFormat="1" ht="23.25" customHeight="1" x14ac:dyDescent="0.25">
      <c r="A325" s="1"/>
      <c r="B325" s="141"/>
      <c r="C325" s="138"/>
      <c r="D325" s="138"/>
      <c r="E325" s="139"/>
      <c r="F325" s="2"/>
      <c r="G325" s="140"/>
      <c r="H325" s="2"/>
    </row>
    <row r="326" spans="1:8" s="3" customFormat="1" ht="23.25" customHeight="1" x14ac:dyDescent="0.25">
      <c r="A326" s="1"/>
      <c r="B326" s="141"/>
      <c r="C326" s="138"/>
      <c r="D326" s="138"/>
      <c r="E326" s="139"/>
      <c r="F326" s="2"/>
      <c r="G326" s="140"/>
      <c r="H326" s="2"/>
    </row>
    <row r="327" spans="1:8" s="3" customFormat="1" ht="23.25" customHeight="1" x14ac:dyDescent="0.25">
      <c r="A327" s="1"/>
      <c r="B327" s="141"/>
      <c r="C327" s="138"/>
      <c r="D327" s="138"/>
      <c r="E327" s="139"/>
      <c r="F327" s="2"/>
      <c r="G327" s="140"/>
      <c r="H327" s="2"/>
    </row>
    <row r="328" spans="1:8" s="3" customFormat="1" ht="23.25" customHeight="1" x14ac:dyDescent="0.25">
      <c r="A328" s="1"/>
      <c r="B328" s="141"/>
      <c r="C328" s="138"/>
      <c r="D328" s="138"/>
      <c r="E328" s="139"/>
      <c r="F328" s="2"/>
      <c r="G328" s="140"/>
      <c r="H328" s="2"/>
    </row>
    <row r="329" spans="1:8" s="3" customFormat="1" ht="23.25" customHeight="1" x14ac:dyDescent="0.25">
      <c r="A329" s="1"/>
      <c r="B329" s="141"/>
      <c r="C329" s="138"/>
      <c r="D329" s="138"/>
      <c r="E329" s="139"/>
      <c r="F329" s="2"/>
      <c r="G329" s="140"/>
      <c r="H329" s="2"/>
    </row>
    <row r="330" spans="1:8" s="3" customFormat="1" ht="23.25" customHeight="1" x14ac:dyDescent="0.25">
      <c r="A330" s="1"/>
      <c r="B330" s="141"/>
      <c r="C330" s="138"/>
      <c r="D330" s="138"/>
      <c r="E330" s="139"/>
      <c r="F330" s="2"/>
      <c r="G330" s="140"/>
      <c r="H330" s="2"/>
    </row>
    <row r="331" spans="1:8" s="3" customFormat="1" ht="23.25" customHeight="1" x14ac:dyDescent="0.25">
      <c r="A331" s="1"/>
      <c r="B331" s="141"/>
      <c r="C331" s="138"/>
      <c r="D331" s="138"/>
      <c r="E331" s="139"/>
      <c r="F331" s="2"/>
      <c r="G331" s="140"/>
      <c r="H331" s="2"/>
    </row>
    <row r="332" spans="1:8" s="3" customFormat="1" ht="23.25" customHeight="1" x14ac:dyDescent="0.25">
      <c r="A332" s="1"/>
      <c r="B332" s="141"/>
      <c r="C332" s="138"/>
      <c r="D332" s="138"/>
      <c r="E332" s="139"/>
      <c r="F332" s="2"/>
      <c r="G332" s="140"/>
      <c r="H332" s="2"/>
    </row>
    <row r="333" spans="1:8" s="3" customFormat="1" ht="23.25" customHeight="1" x14ac:dyDescent="0.25">
      <c r="A333" s="1"/>
      <c r="B333" s="141"/>
      <c r="C333" s="138"/>
      <c r="D333" s="138"/>
      <c r="E333" s="139"/>
      <c r="F333" s="2"/>
      <c r="G333" s="140"/>
      <c r="H333" s="2"/>
    </row>
    <row r="334" spans="1:8" s="3" customFormat="1" ht="23.25" customHeight="1" x14ac:dyDescent="0.25">
      <c r="A334" s="1"/>
      <c r="B334" s="141"/>
      <c r="C334" s="138"/>
      <c r="D334" s="138"/>
      <c r="E334" s="139"/>
      <c r="F334" s="2"/>
      <c r="G334" s="140"/>
      <c r="H334" s="2"/>
    </row>
    <row r="335" spans="1:8" s="3" customFormat="1" ht="23.25" customHeight="1" x14ac:dyDescent="0.25">
      <c r="A335" s="1"/>
      <c r="B335" s="141"/>
      <c r="C335" s="138"/>
      <c r="D335" s="138"/>
      <c r="E335" s="139"/>
      <c r="F335" s="2"/>
      <c r="G335" s="140"/>
      <c r="H335" s="2"/>
    </row>
    <row r="336" spans="1:8" s="3" customFormat="1" ht="23.25" customHeight="1" x14ac:dyDescent="0.25">
      <c r="A336" s="1"/>
      <c r="B336" s="141"/>
      <c r="C336" s="138"/>
      <c r="D336" s="138"/>
      <c r="E336" s="139"/>
      <c r="F336" s="2"/>
      <c r="G336" s="140"/>
      <c r="H336" s="2"/>
    </row>
    <row r="337" spans="1:8" s="3" customFormat="1" ht="23.25" customHeight="1" x14ac:dyDescent="0.25">
      <c r="A337" s="1"/>
      <c r="B337" s="141"/>
      <c r="C337" s="138"/>
      <c r="D337" s="138"/>
      <c r="E337" s="139"/>
      <c r="F337" s="2"/>
      <c r="G337" s="140"/>
      <c r="H337" s="2"/>
    </row>
    <row r="338" spans="1:8" s="3" customFormat="1" ht="23.25" customHeight="1" x14ac:dyDescent="0.25">
      <c r="A338" s="1"/>
      <c r="B338" s="141"/>
      <c r="C338" s="138"/>
      <c r="D338" s="138"/>
      <c r="E338" s="139"/>
      <c r="F338" s="2"/>
      <c r="G338" s="140"/>
      <c r="H338" s="2"/>
    </row>
    <row r="339" spans="1:8" s="3" customFormat="1" ht="23.25" customHeight="1" x14ac:dyDescent="0.25">
      <c r="A339" s="1"/>
      <c r="B339" s="141"/>
      <c r="C339" s="138"/>
      <c r="D339" s="138"/>
      <c r="E339" s="139"/>
      <c r="F339" s="2"/>
      <c r="G339" s="140"/>
      <c r="H339" s="2"/>
    </row>
    <row r="340" spans="1:8" s="3" customFormat="1" ht="23.25" customHeight="1" x14ac:dyDescent="0.25">
      <c r="A340" s="1"/>
      <c r="B340" s="141"/>
      <c r="C340" s="138"/>
      <c r="D340" s="138"/>
      <c r="E340" s="139"/>
      <c r="F340" s="2"/>
      <c r="G340" s="140"/>
      <c r="H340" s="2"/>
    </row>
    <row r="341" spans="1:8" s="3" customFormat="1" ht="23.25" customHeight="1" x14ac:dyDescent="0.25">
      <c r="A341" s="1"/>
      <c r="B341" s="141"/>
      <c r="C341" s="138"/>
      <c r="D341" s="138"/>
      <c r="E341" s="139"/>
      <c r="F341" s="2"/>
      <c r="G341" s="140"/>
      <c r="H341" s="2"/>
    </row>
    <row r="342" spans="1:8" s="3" customFormat="1" ht="23.25" customHeight="1" x14ac:dyDescent="0.25">
      <c r="A342" s="1"/>
      <c r="B342" s="141"/>
      <c r="C342" s="138"/>
      <c r="D342" s="138"/>
      <c r="E342" s="139"/>
      <c r="F342" s="2"/>
      <c r="G342" s="140"/>
      <c r="H342" s="2"/>
    </row>
    <row r="343" spans="1:8" s="3" customFormat="1" ht="23.25" customHeight="1" x14ac:dyDescent="0.25">
      <c r="A343" s="1"/>
      <c r="B343" s="141"/>
      <c r="C343" s="138"/>
      <c r="D343" s="138"/>
      <c r="E343" s="139"/>
      <c r="F343" s="2"/>
      <c r="G343" s="140"/>
      <c r="H343" s="2"/>
    </row>
    <row r="344" spans="1:8" s="3" customFormat="1" ht="23.25" customHeight="1" x14ac:dyDescent="0.25">
      <c r="A344" s="1"/>
      <c r="B344" s="141"/>
      <c r="C344" s="138"/>
      <c r="D344" s="138"/>
      <c r="E344" s="139"/>
      <c r="F344" s="2"/>
      <c r="G344" s="140"/>
      <c r="H344" s="2"/>
    </row>
    <row r="345" spans="1:8" s="3" customFormat="1" ht="23.25" customHeight="1" x14ac:dyDescent="0.25">
      <c r="A345" s="1"/>
      <c r="B345" s="141"/>
      <c r="C345" s="138"/>
      <c r="D345" s="138"/>
      <c r="E345" s="139"/>
      <c r="F345" s="2"/>
      <c r="G345" s="140"/>
      <c r="H345" s="2"/>
    </row>
    <row r="346" spans="1:8" s="3" customFormat="1" ht="23.25" customHeight="1" x14ac:dyDescent="0.25">
      <c r="A346" s="1"/>
      <c r="B346" s="141"/>
      <c r="C346" s="138"/>
      <c r="D346" s="138"/>
      <c r="E346" s="139"/>
      <c r="F346" s="2"/>
      <c r="G346" s="140"/>
      <c r="H346" s="2"/>
    </row>
    <row r="347" spans="1:8" s="3" customFormat="1" ht="23.25" customHeight="1" x14ac:dyDescent="0.25">
      <c r="A347" s="1"/>
      <c r="B347" s="141"/>
      <c r="C347" s="138"/>
      <c r="D347" s="138"/>
      <c r="E347" s="139"/>
      <c r="F347" s="2"/>
      <c r="G347" s="140"/>
      <c r="H347" s="2"/>
    </row>
    <row r="348" spans="1:8" s="3" customFormat="1" ht="23.25" customHeight="1" x14ac:dyDescent="0.25">
      <c r="A348" s="1"/>
      <c r="B348" s="141"/>
      <c r="C348" s="138"/>
      <c r="D348" s="138"/>
      <c r="E348" s="139"/>
      <c r="F348" s="2"/>
      <c r="G348" s="140"/>
      <c r="H348" s="2"/>
    </row>
    <row r="349" spans="1:8" s="3" customFormat="1" ht="23.25" customHeight="1" x14ac:dyDescent="0.25">
      <c r="A349" s="1"/>
      <c r="B349" s="141"/>
      <c r="C349" s="138"/>
      <c r="D349" s="138"/>
      <c r="E349" s="139"/>
      <c r="F349" s="2"/>
      <c r="G349" s="140"/>
      <c r="H349" s="2"/>
    </row>
    <row r="350" spans="1:8" s="3" customFormat="1" ht="23.25" customHeight="1" x14ac:dyDescent="0.25">
      <c r="A350" s="1"/>
      <c r="B350" s="141"/>
      <c r="C350" s="138"/>
      <c r="D350" s="138"/>
      <c r="E350" s="139"/>
      <c r="F350" s="2"/>
      <c r="G350" s="140"/>
      <c r="H350" s="2"/>
    </row>
    <row r="351" spans="1:8" s="3" customFormat="1" ht="23.25" customHeight="1" x14ac:dyDescent="0.25">
      <c r="A351" s="1"/>
      <c r="B351" s="141"/>
      <c r="C351" s="138"/>
      <c r="D351" s="138"/>
      <c r="E351" s="139"/>
      <c r="F351" s="2"/>
      <c r="G351" s="140"/>
      <c r="H351" s="2"/>
    </row>
    <row r="352" spans="1:8" s="3" customFormat="1" ht="23.25" customHeight="1" x14ac:dyDescent="0.25">
      <c r="A352" s="1"/>
      <c r="B352" s="141"/>
      <c r="C352" s="138"/>
      <c r="D352" s="138"/>
      <c r="E352" s="139"/>
      <c r="F352" s="2"/>
      <c r="G352" s="140"/>
      <c r="H352" s="2"/>
    </row>
    <row r="353" spans="1:8" s="3" customFormat="1" ht="23.25" customHeight="1" x14ac:dyDescent="0.25">
      <c r="A353" s="1"/>
      <c r="B353" s="141"/>
      <c r="C353" s="138"/>
      <c r="D353" s="138"/>
      <c r="E353" s="139"/>
      <c r="F353" s="2"/>
      <c r="G353" s="140"/>
      <c r="H353" s="2"/>
    </row>
    <row r="354" spans="1:8" s="3" customFormat="1" ht="23.25" customHeight="1" x14ac:dyDescent="0.25">
      <c r="A354" s="1"/>
      <c r="B354" s="141"/>
      <c r="C354" s="138"/>
      <c r="D354" s="138"/>
      <c r="E354" s="139"/>
      <c r="F354" s="2"/>
      <c r="G354" s="140"/>
      <c r="H354" s="2"/>
    </row>
    <row r="355" spans="1:8" s="3" customFormat="1" ht="23.25" customHeight="1" x14ac:dyDescent="0.25">
      <c r="A355" s="1"/>
      <c r="B355" s="141"/>
      <c r="C355" s="138"/>
      <c r="D355" s="138"/>
      <c r="E355" s="139"/>
      <c r="F355" s="2"/>
      <c r="G355" s="140"/>
      <c r="H355" s="2"/>
    </row>
    <row r="356" spans="1:8" s="3" customFormat="1" ht="23.25" customHeight="1" x14ac:dyDescent="0.25">
      <c r="A356" s="1"/>
      <c r="B356" s="141"/>
      <c r="C356" s="138"/>
      <c r="D356" s="138"/>
      <c r="E356" s="139"/>
      <c r="F356" s="2"/>
      <c r="G356" s="140"/>
      <c r="H356" s="2"/>
    </row>
    <row r="357" spans="1:8" s="3" customFormat="1" ht="23.25" customHeight="1" x14ac:dyDescent="0.25">
      <c r="A357" s="1"/>
      <c r="B357" s="141"/>
      <c r="C357" s="138"/>
      <c r="D357" s="138"/>
      <c r="E357" s="139"/>
      <c r="F357" s="2"/>
      <c r="G357" s="140"/>
      <c r="H357" s="2"/>
    </row>
    <row r="358" spans="1:8" s="3" customFormat="1" ht="23.25" customHeight="1" x14ac:dyDescent="0.25">
      <c r="A358" s="1"/>
      <c r="B358" s="141"/>
      <c r="C358" s="138"/>
      <c r="D358" s="138"/>
      <c r="E358" s="139"/>
      <c r="F358" s="2"/>
      <c r="G358" s="140"/>
      <c r="H358" s="2"/>
    </row>
    <row r="359" spans="1:8" s="3" customFormat="1" ht="23.25" customHeight="1" x14ac:dyDescent="0.25">
      <c r="A359" s="1"/>
      <c r="B359" s="141"/>
      <c r="C359" s="138"/>
      <c r="D359" s="138"/>
      <c r="E359" s="139"/>
      <c r="F359" s="2"/>
      <c r="G359" s="140"/>
      <c r="H359" s="2"/>
    </row>
    <row r="360" spans="1:8" s="3" customFormat="1" ht="23.25" customHeight="1" x14ac:dyDescent="0.25">
      <c r="A360" s="1"/>
      <c r="B360" s="141"/>
      <c r="C360" s="138"/>
      <c r="D360" s="138"/>
      <c r="E360" s="139"/>
      <c r="F360" s="2"/>
      <c r="G360" s="140"/>
      <c r="H360" s="2"/>
    </row>
    <row r="361" spans="1:8" s="3" customFormat="1" ht="23.25" customHeight="1" x14ac:dyDescent="0.25">
      <c r="A361" s="1"/>
      <c r="B361" s="141"/>
      <c r="C361" s="138"/>
      <c r="D361" s="138"/>
      <c r="E361" s="139"/>
      <c r="F361" s="2"/>
      <c r="G361" s="140"/>
      <c r="H361" s="2"/>
    </row>
    <row r="362" spans="1:8" s="3" customFormat="1" ht="23.25" customHeight="1" x14ac:dyDescent="0.25">
      <c r="A362" s="1"/>
      <c r="B362" s="141"/>
      <c r="C362" s="138"/>
      <c r="D362" s="138"/>
      <c r="E362" s="139"/>
      <c r="F362" s="2"/>
      <c r="G362" s="140"/>
      <c r="H362" s="2"/>
    </row>
    <row r="363" spans="1:8" s="3" customFormat="1" ht="23.25" customHeight="1" x14ac:dyDescent="0.25">
      <c r="A363" s="1"/>
      <c r="B363" s="141"/>
      <c r="C363" s="138"/>
      <c r="D363" s="138"/>
      <c r="E363" s="139"/>
      <c r="F363" s="2"/>
      <c r="G363" s="140"/>
      <c r="H363" s="2"/>
    </row>
    <row r="364" spans="1:8" s="3" customFormat="1" ht="23.25" customHeight="1" x14ac:dyDescent="0.25">
      <c r="A364" s="1"/>
      <c r="B364" s="141"/>
      <c r="C364" s="138"/>
      <c r="D364" s="138"/>
      <c r="E364" s="139"/>
      <c r="F364" s="2"/>
      <c r="G364" s="140"/>
      <c r="H364" s="2"/>
    </row>
    <row r="365" spans="1:8" s="3" customFormat="1" ht="23.25" customHeight="1" x14ac:dyDescent="0.25">
      <c r="A365" s="1"/>
      <c r="B365" s="141"/>
      <c r="C365" s="138"/>
      <c r="D365" s="138"/>
      <c r="E365" s="139"/>
      <c r="F365" s="2"/>
      <c r="G365" s="140"/>
      <c r="H365" s="2"/>
    </row>
    <row r="366" spans="1:8" s="3" customFormat="1" ht="23.25" customHeight="1" x14ac:dyDescent="0.25">
      <c r="A366" s="1"/>
      <c r="B366" s="141"/>
      <c r="C366" s="138"/>
      <c r="D366" s="138"/>
      <c r="E366" s="139"/>
      <c r="F366" s="2"/>
      <c r="G366" s="140"/>
      <c r="H366" s="2"/>
    </row>
    <row r="367" spans="1:8" s="3" customFormat="1" ht="23.25" customHeight="1" x14ac:dyDescent="0.25">
      <c r="A367" s="1"/>
      <c r="B367" s="141"/>
      <c r="C367" s="138"/>
      <c r="D367" s="138"/>
      <c r="E367" s="139"/>
      <c r="F367" s="2"/>
      <c r="G367" s="140"/>
      <c r="H367" s="2"/>
    </row>
    <row r="368" spans="1:8" s="3" customFormat="1" ht="23.25" customHeight="1" x14ac:dyDescent="0.25">
      <c r="A368" s="1"/>
      <c r="B368" s="141"/>
      <c r="C368" s="138"/>
      <c r="D368" s="138"/>
      <c r="E368" s="139"/>
      <c r="F368" s="2"/>
      <c r="G368" s="140"/>
      <c r="H368" s="2"/>
    </row>
    <row r="369" spans="1:8" s="3" customFormat="1" ht="23.25" customHeight="1" x14ac:dyDescent="0.25">
      <c r="A369" s="1"/>
      <c r="B369" s="141"/>
      <c r="C369" s="138"/>
      <c r="D369" s="138"/>
      <c r="E369" s="139"/>
      <c r="F369" s="2"/>
      <c r="G369" s="140"/>
      <c r="H369" s="2"/>
    </row>
    <row r="370" spans="1:8" s="3" customFormat="1" ht="23.25" customHeight="1" x14ac:dyDescent="0.25">
      <c r="A370" s="1"/>
      <c r="B370" s="141"/>
      <c r="C370" s="138"/>
      <c r="D370" s="138"/>
      <c r="E370" s="139"/>
      <c r="F370" s="2"/>
      <c r="G370" s="140"/>
      <c r="H370" s="2"/>
    </row>
    <row r="371" spans="1:8" s="3" customFormat="1" ht="23.25" customHeight="1" x14ac:dyDescent="0.25">
      <c r="A371" s="1"/>
      <c r="B371" s="141"/>
      <c r="C371" s="138"/>
      <c r="D371" s="138"/>
      <c r="E371" s="139"/>
      <c r="F371" s="2"/>
      <c r="G371" s="140"/>
      <c r="H371" s="2"/>
    </row>
    <row r="372" spans="1:8" s="3" customFormat="1" ht="23.25" customHeight="1" x14ac:dyDescent="0.25">
      <c r="A372" s="1"/>
      <c r="B372" s="141"/>
      <c r="C372" s="138"/>
      <c r="D372" s="138"/>
      <c r="E372" s="139"/>
      <c r="F372" s="2"/>
      <c r="G372" s="140"/>
      <c r="H372" s="2"/>
    </row>
    <row r="373" spans="1:8" s="3" customFormat="1" ht="23.25" customHeight="1" x14ac:dyDescent="0.25">
      <c r="A373" s="1"/>
      <c r="B373" s="141"/>
      <c r="C373" s="138"/>
      <c r="D373" s="138"/>
      <c r="E373" s="139"/>
      <c r="F373" s="2"/>
      <c r="G373" s="140"/>
      <c r="H373" s="2"/>
    </row>
    <row r="374" spans="1:8" s="3" customFormat="1" ht="23.25" customHeight="1" x14ac:dyDescent="0.25">
      <c r="A374" s="1"/>
      <c r="B374" s="141"/>
      <c r="C374" s="138"/>
      <c r="D374" s="138"/>
      <c r="E374" s="139"/>
      <c r="F374" s="2"/>
      <c r="G374" s="140"/>
      <c r="H374" s="2"/>
    </row>
    <row r="375" spans="1:8" s="3" customFormat="1" ht="23.25" customHeight="1" x14ac:dyDescent="0.25">
      <c r="A375" s="1"/>
      <c r="B375" s="141"/>
      <c r="C375" s="138"/>
      <c r="D375" s="138"/>
      <c r="E375" s="139"/>
      <c r="F375" s="2"/>
      <c r="G375" s="140"/>
      <c r="H375" s="2"/>
    </row>
    <row r="376" spans="1:8" s="3" customFormat="1" ht="23.25" customHeight="1" x14ac:dyDescent="0.25">
      <c r="A376" s="1"/>
      <c r="B376" s="141"/>
      <c r="C376" s="138"/>
      <c r="D376" s="138"/>
      <c r="E376" s="139"/>
      <c r="F376" s="2"/>
      <c r="G376" s="140"/>
      <c r="H376" s="2"/>
    </row>
    <row r="377" spans="1:8" s="3" customFormat="1" ht="23.25" customHeight="1" x14ac:dyDescent="0.25">
      <c r="A377" s="1"/>
      <c r="B377" s="141"/>
      <c r="C377" s="138"/>
      <c r="D377" s="138"/>
      <c r="E377" s="139"/>
      <c r="F377" s="2"/>
      <c r="G377" s="140"/>
      <c r="H377" s="2"/>
    </row>
    <row r="378" spans="1:8" s="3" customFormat="1" ht="23.25" customHeight="1" x14ac:dyDescent="0.25">
      <c r="A378" s="1"/>
      <c r="B378" s="141"/>
      <c r="C378" s="138"/>
      <c r="D378" s="138"/>
      <c r="E378" s="139"/>
      <c r="F378" s="2"/>
      <c r="G378" s="140"/>
      <c r="H378" s="2"/>
    </row>
    <row r="379" spans="1:8" s="3" customFormat="1" ht="23.25" customHeight="1" x14ac:dyDescent="0.25">
      <c r="A379" s="1"/>
      <c r="B379" s="141"/>
      <c r="C379" s="138"/>
      <c r="D379" s="138"/>
      <c r="E379" s="139"/>
      <c r="F379" s="2"/>
      <c r="G379" s="140"/>
      <c r="H379" s="2"/>
    </row>
    <row r="380" spans="1:8" s="3" customFormat="1" ht="23.25" customHeight="1" x14ac:dyDescent="0.25">
      <c r="A380" s="1"/>
      <c r="B380" s="141"/>
      <c r="C380" s="138"/>
      <c r="D380" s="138"/>
      <c r="E380" s="139"/>
      <c r="F380" s="2"/>
      <c r="G380" s="140"/>
      <c r="H380" s="2"/>
    </row>
    <row r="381" spans="1:8" s="3" customFormat="1" ht="23.25" customHeight="1" x14ac:dyDescent="0.25">
      <c r="A381" s="1"/>
      <c r="B381" s="141"/>
      <c r="C381" s="138"/>
      <c r="D381" s="138"/>
      <c r="E381" s="139"/>
      <c r="F381" s="2"/>
      <c r="G381" s="140"/>
      <c r="H381" s="2"/>
    </row>
    <row r="382" spans="1:8" s="3" customFormat="1" ht="23.25" customHeight="1" x14ac:dyDescent="0.25">
      <c r="A382" s="1"/>
      <c r="B382" s="141"/>
      <c r="C382" s="138"/>
      <c r="D382" s="138"/>
      <c r="E382" s="139"/>
      <c r="F382" s="2"/>
      <c r="G382" s="140"/>
      <c r="H382" s="2"/>
    </row>
    <row r="383" spans="1:8" s="3" customFormat="1" ht="23.25" customHeight="1" x14ac:dyDescent="0.25">
      <c r="A383" s="1"/>
      <c r="B383" s="141"/>
      <c r="C383" s="138"/>
      <c r="D383" s="138"/>
      <c r="E383" s="139"/>
      <c r="F383" s="2"/>
      <c r="G383" s="140"/>
      <c r="H383" s="2"/>
    </row>
    <row r="384" spans="1:8" s="3" customFormat="1" ht="23.25" customHeight="1" x14ac:dyDescent="0.25">
      <c r="A384" s="1"/>
      <c r="B384" s="141"/>
      <c r="C384" s="138"/>
      <c r="D384" s="138"/>
      <c r="E384" s="139"/>
      <c r="F384" s="2"/>
      <c r="G384" s="140"/>
      <c r="H384" s="2"/>
    </row>
    <row r="385" spans="1:8" s="3" customFormat="1" ht="23.25" customHeight="1" x14ac:dyDescent="0.25">
      <c r="A385" s="1"/>
      <c r="B385" s="141"/>
      <c r="C385" s="138"/>
      <c r="D385" s="138"/>
      <c r="E385" s="139"/>
      <c r="F385" s="2"/>
      <c r="G385" s="140"/>
      <c r="H385" s="2"/>
    </row>
    <row r="386" spans="1:8" s="3" customFormat="1" ht="23.25" customHeight="1" x14ac:dyDescent="0.25">
      <c r="A386" s="1"/>
      <c r="B386" s="141"/>
      <c r="C386" s="138"/>
      <c r="D386" s="138"/>
      <c r="E386" s="139"/>
      <c r="F386" s="2"/>
      <c r="G386" s="140"/>
      <c r="H386" s="2"/>
    </row>
    <row r="387" spans="1:8" s="3" customFormat="1" ht="23.25" customHeight="1" x14ac:dyDescent="0.25">
      <c r="A387" s="1"/>
      <c r="B387" s="141"/>
      <c r="C387" s="138"/>
      <c r="D387" s="138"/>
      <c r="E387" s="139"/>
      <c r="F387" s="2"/>
      <c r="G387" s="140"/>
      <c r="H387" s="2"/>
    </row>
    <row r="388" spans="1:8" s="3" customFormat="1" ht="23.25" customHeight="1" x14ac:dyDescent="0.25">
      <c r="A388" s="1"/>
      <c r="B388" s="141"/>
      <c r="C388" s="138"/>
      <c r="D388" s="138"/>
      <c r="E388" s="139"/>
      <c r="F388" s="2"/>
      <c r="G388" s="140"/>
      <c r="H388" s="2"/>
    </row>
    <row r="389" spans="1:8" s="3" customFormat="1" ht="23.25" customHeight="1" x14ac:dyDescent="0.25">
      <c r="A389" s="1"/>
      <c r="B389" s="141"/>
      <c r="C389" s="138"/>
      <c r="D389" s="138"/>
      <c r="E389" s="139"/>
      <c r="F389" s="2"/>
      <c r="G389" s="140"/>
      <c r="H389" s="2"/>
    </row>
    <row r="390" spans="1:8" s="3" customFormat="1" ht="23.25" customHeight="1" x14ac:dyDescent="0.25">
      <c r="A390" s="1"/>
      <c r="B390" s="141"/>
      <c r="C390" s="138"/>
      <c r="D390" s="138"/>
      <c r="E390" s="139"/>
      <c r="F390" s="2"/>
      <c r="G390" s="140"/>
      <c r="H390" s="2"/>
    </row>
    <row r="391" spans="1:8" s="3" customFormat="1" ht="23.25" customHeight="1" x14ac:dyDescent="0.25">
      <c r="A391" s="1"/>
      <c r="B391" s="141"/>
      <c r="C391" s="138"/>
      <c r="D391" s="138"/>
      <c r="E391" s="139"/>
      <c r="F391" s="2"/>
      <c r="G391" s="140"/>
      <c r="H391" s="2"/>
    </row>
    <row r="392" spans="1:8" s="3" customFormat="1" ht="23.25" customHeight="1" x14ac:dyDescent="0.25">
      <c r="A392" s="1"/>
      <c r="B392" s="141"/>
      <c r="C392" s="138"/>
      <c r="D392" s="138"/>
      <c r="E392" s="139"/>
      <c r="F392" s="2"/>
      <c r="G392" s="140"/>
      <c r="H392" s="2"/>
    </row>
    <row r="393" spans="1:8" s="3" customFormat="1" ht="23.25" customHeight="1" x14ac:dyDescent="0.25">
      <c r="A393" s="1"/>
      <c r="B393" s="141"/>
      <c r="C393" s="138"/>
      <c r="D393" s="138"/>
      <c r="E393" s="139"/>
      <c r="F393" s="2"/>
      <c r="G393" s="140"/>
      <c r="H393" s="2"/>
    </row>
    <row r="394" spans="1:8" s="3" customFormat="1" ht="23.25" customHeight="1" x14ac:dyDescent="0.25">
      <c r="A394" s="1"/>
      <c r="B394" s="141"/>
      <c r="C394" s="138"/>
      <c r="D394" s="138"/>
      <c r="E394" s="139"/>
      <c r="F394" s="2"/>
      <c r="G394" s="140"/>
      <c r="H394" s="2"/>
    </row>
    <row r="395" spans="1:8" s="3" customFormat="1" ht="23.25" customHeight="1" x14ac:dyDescent="0.25">
      <c r="A395" s="1"/>
      <c r="B395" s="141"/>
      <c r="C395" s="138"/>
      <c r="D395" s="138"/>
      <c r="E395" s="139"/>
      <c r="F395" s="2"/>
      <c r="G395" s="140"/>
      <c r="H395" s="2"/>
    </row>
    <row r="396" spans="1:8" s="3" customFormat="1" ht="23.25" customHeight="1" x14ac:dyDescent="0.25">
      <c r="A396" s="1"/>
      <c r="B396" s="141"/>
      <c r="C396" s="138"/>
      <c r="D396" s="138"/>
      <c r="E396" s="139"/>
      <c r="F396" s="2"/>
      <c r="G396" s="140"/>
      <c r="H396" s="2"/>
    </row>
    <row r="397" spans="1:8" s="3" customFormat="1" ht="23.25" customHeight="1" x14ac:dyDescent="0.25">
      <c r="A397" s="1"/>
      <c r="B397" s="141"/>
      <c r="C397" s="138"/>
      <c r="D397" s="138"/>
      <c r="E397" s="139"/>
      <c r="F397" s="2"/>
      <c r="G397" s="140"/>
      <c r="H397" s="2"/>
    </row>
    <row r="398" spans="1:8" s="3" customFormat="1" ht="23.25" customHeight="1" x14ac:dyDescent="0.25">
      <c r="A398" s="1"/>
      <c r="B398" s="141"/>
      <c r="C398" s="138"/>
      <c r="D398" s="138"/>
      <c r="E398" s="139"/>
      <c r="F398" s="2"/>
      <c r="G398" s="140"/>
      <c r="H398" s="2"/>
    </row>
    <row r="399" spans="1:8" s="3" customFormat="1" ht="23.25" customHeight="1" x14ac:dyDescent="0.25">
      <c r="A399" s="1"/>
      <c r="B399" s="141"/>
      <c r="C399" s="138"/>
      <c r="D399" s="138"/>
      <c r="E399" s="139"/>
      <c r="F399" s="2"/>
      <c r="G399" s="140"/>
      <c r="H399" s="2"/>
    </row>
    <row r="400" spans="1:8" s="3" customFormat="1" ht="23.25" customHeight="1" x14ac:dyDescent="0.25">
      <c r="A400" s="1"/>
      <c r="B400" s="141"/>
      <c r="C400" s="138"/>
      <c r="D400" s="138"/>
      <c r="E400" s="139"/>
      <c r="F400" s="2"/>
      <c r="G400" s="140"/>
      <c r="H400" s="2"/>
    </row>
    <row r="401" spans="1:8" s="3" customFormat="1" ht="23.25" customHeight="1" x14ac:dyDescent="0.25">
      <c r="A401" s="1"/>
      <c r="B401" s="141"/>
      <c r="C401" s="138"/>
      <c r="D401" s="138"/>
      <c r="E401" s="139"/>
      <c r="F401" s="2"/>
      <c r="G401" s="140"/>
      <c r="H401" s="2"/>
    </row>
    <row r="402" spans="1:8" s="3" customFormat="1" ht="23.25" customHeight="1" x14ac:dyDescent="0.25">
      <c r="A402" s="1"/>
      <c r="B402" s="141"/>
      <c r="C402" s="138"/>
      <c r="D402" s="138"/>
      <c r="E402" s="139"/>
      <c r="F402" s="2"/>
      <c r="G402" s="140"/>
      <c r="H402" s="2"/>
    </row>
    <row r="403" spans="1:8" s="3" customFormat="1" ht="23.25" customHeight="1" x14ac:dyDescent="0.25">
      <c r="A403" s="1"/>
      <c r="B403" s="141"/>
      <c r="C403" s="138"/>
      <c r="D403" s="138"/>
      <c r="E403" s="139"/>
      <c r="F403" s="2"/>
      <c r="G403" s="140"/>
      <c r="H403" s="2"/>
    </row>
    <row r="404" spans="1:8" s="3" customFormat="1" ht="23.25" customHeight="1" x14ac:dyDescent="0.25">
      <c r="A404" s="1"/>
      <c r="B404" s="141"/>
      <c r="C404" s="138"/>
      <c r="D404" s="138"/>
      <c r="E404" s="139"/>
      <c r="F404" s="2"/>
      <c r="G404" s="140"/>
      <c r="H404" s="2"/>
    </row>
    <row r="405" spans="1:8" s="3" customFormat="1" ht="23.25" customHeight="1" x14ac:dyDescent="0.25">
      <c r="A405" s="1"/>
      <c r="B405" s="141"/>
      <c r="C405" s="138"/>
      <c r="D405" s="138"/>
      <c r="E405" s="139"/>
      <c r="F405" s="2"/>
      <c r="G405" s="140"/>
      <c r="H405" s="2"/>
    </row>
    <row r="406" spans="1:8" s="3" customFormat="1" ht="23.25" customHeight="1" x14ac:dyDescent="0.25">
      <c r="A406" s="1"/>
      <c r="B406" s="141"/>
      <c r="C406" s="138"/>
      <c r="D406" s="138"/>
      <c r="E406" s="139"/>
      <c r="F406" s="2"/>
      <c r="G406" s="140"/>
      <c r="H406" s="2"/>
    </row>
    <row r="407" spans="1:8" s="3" customFormat="1" ht="23.25" customHeight="1" x14ac:dyDescent="0.25">
      <c r="A407" s="1"/>
      <c r="B407" s="141"/>
      <c r="C407" s="138"/>
      <c r="D407" s="138"/>
      <c r="E407" s="139"/>
      <c r="F407" s="2"/>
      <c r="G407" s="140"/>
      <c r="H407" s="2"/>
    </row>
    <row r="408" spans="1:8" s="3" customFormat="1" ht="23.25" customHeight="1" x14ac:dyDescent="0.25">
      <c r="A408" s="1"/>
      <c r="B408" s="141"/>
      <c r="C408" s="138"/>
      <c r="D408" s="138"/>
      <c r="E408" s="139"/>
      <c r="F408" s="2"/>
      <c r="G408" s="140"/>
      <c r="H408" s="2"/>
    </row>
    <row r="409" spans="1:8" s="3" customFormat="1" ht="23.25" customHeight="1" x14ac:dyDescent="0.25">
      <c r="A409" s="1"/>
      <c r="B409" s="141"/>
      <c r="C409" s="138"/>
      <c r="D409" s="138"/>
      <c r="E409" s="139"/>
      <c r="F409" s="2"/>
      <c r="G409" s="140"/>
      <c r="H409" s="2"/>
    </row>
    <row r="410" spans="1:8" s="3" customFormat="1" ht="23.25" customHeight="1" x14ac:dyDescent="0.25">
      <c r="A410" s="1"/>
      <c r="B410" s="141"/>
      <c r="C410" s="138"/>
      <c r="D410" s="138"/>
      <c r="E410" s="139"/>
      <c r="F410" s="2"/>
      <c r="G410" s="140"/>
      <c r="H410" s="2"/>
    </row>
    <row r="411" spans="1:8" s="3" customFormat="1" ht="23.25" customHeight="1" x14ac:dyDescent="0.25">
      <c r="A411" s="1"/>
      <c r="B411" s="141"/>
      <c r="C411" s="138"/>
      <c r="D411" s="138"/>
      <c r="E411" s="139"/>
      <c r="F411" s="2"/>
      <c r="G411" s="140"/>
      <c r="H411" s="2"/>
    </row>
    <row r="412" spans="1:8" s="3" customFormat="1" ht="23.25" customHeight="1" x14ac:dyDescent="0.25">
      <c r="A412" s="1"/>
      <c r="B412" s="141"/>
      <c r="C412" s="138"/>
      <c r="D412" s="138"/>
      <c r="E412" s="139"/>
      <c r="F412" s="2"/>
      <c r="G412" s="140"/>
      <c r="H412" s="2"/>
    </row>
    <row r="413" spans="1:8" s="3" customFormat="1" ht="23.25" customHeight="1" x14ac:dyDescent="0.25">
      <c r="A413" s="1"/>
      <c r="B413" s="141"/>
      <c r="C413" s="138"/>
      <c r="D413" s="138"/>
      <c r="E413" s="139"/>
      <c r="F413" s="2"/>
      <c r="G413" s="140"/>
      <c r="H413" s="2"/>
    </row>
    <row r="414" spans="1:8" s="3" customFormat="1" ht="23.25" customHeight="1" x14ac:dyDescent="0.25">
      <c r="A414" s="1"/>
      <c r="B414" s="141"/>
      <c r="C414" s="138"/>
      <c r="D414" s="138"/>
      <c r="E414" s="139"/>
      <c r="F414" s="2"/>
      <c r="G414" s="140"/>
      <c r="H414" s="2"/>
    </row>
    <row r="415" spans="1:8" s="3" customFormat="1" ht="23.25" customHeight="1" x14ac:dyDescent="0.25">
      <c r="A415" s="1"/>
      <c r="B415" s="141"/>
      <c r="C415" s="138"/>
      <c r="D415" s="138"/>
      <c r="E415" s="139"/>
      <c r="F415" s="2"/>
      <c r="G415" s="140"/>
      <c r="H415" s="2"/>
    </row>
    <row r="416" spans="1:8" s="3" customFormat="1" ht="23.25" customHeight="1" x14ac:dyDescent="0.25">
      <c r="A416" s="1"/>
      <c r="B416" s="141"/>
      <c r="C416" s="138"/>
      <c r="D416" s="138"/>
      <c r="E416" s="139"/>
      <c r="F416" s="2"/>
      <c r="G416" s="140"/>
      <c r="H416" s="2"/>
    </row>
    <row r="417" spans="1:8" s="3" customFormat="1" ht="23.25" customHeight="1" x14ac:dyDescent="0.25">
      <c r="A417" s="1"/>
      <c r="B417" s="141"/>
      <c r="C417" s="138"/>
      <c r="D417" s="138"/>
      <c r="E417" s="139"/>
      <c r="F417" s="2"/>
      <c r="G417" s="140"/>
      <c r="H417" s="2"/>
    </row>
    <row r="418" spans="1:8" s="3" customFormat="1" ht="23.25" customHeight="1" x14ac:dyDescent="0.25">
      <c r="A418" s="1"/>
      <c r="B418" s="141"/>
      <c r="C418" s="138"/>
      <c r="D418" s="138"/>
      <c r="E418" s="139"/>
      <c r="F418" s="2"/>
      <c r="G418" s="140"/>
      <c r="H418" s="2"/>
    </row>
    <row r="419" spans="1:8" s="3" customFormat="1" ht="23.25" customHeight="1" x14ac:dyDescent="0.25">
      <c r="A419" s="1"/>
      <c r="B419" s="141"/>
      <c r="C419" s="138"/>
      <c r="D419" s="138"/>
      <c r="E419" s="139"/>
      <c r="F419" s="2"/>
      <c r="G419" s="140"/>
      <c r="H419" s="2"/>
    </row>
    <row r="420" spans="1:8" s="3" customFormat="1" ht="23.25" customHeight="1" x14ac:dyDescent="0.25">
      <c r="A420" s="1"/>
      <c r="B420" s="141"/>
      <c r="C420" s="138"/>
      <c r="D420" s="138"/>
      <c r="E420" s="139"/>
      <c r="F420" s="2"/>
      <c r="G420" s="140"/>
      <c r="H420" s="2"/>
    </row>
    <row r="421" spans="1:8" s="3" customFormat="1" ht="23.25" customHeight="1" x14ac:dyDescent="0.25">
      <c r="A421" s="1"/>
      <c r="B421" s="141"/>
      <c r="C421" s="138"/>
      <c r="D421" s="138"/>
      <c r="E421" s="139"/>
      <c r="F421" s="2"/>
      <c r="G421" s="140"/>
      <c r="H421" s="2"/>
    </row>
    <row r="422" spans="1:8" s="3" customFormat="1" ht="23.25" customHeight="1" x14ac:dyDescent="0.25">
      <c r="A422" s="1"/>
      <c r="B422" s="141"/>
      <c r="C422" s="138"/>
      <c r="D422" s="138"/>
      <c r="E422" s="139"/>
      <c r="F422" s="2"/>
      <c r="G422" s="140"/>
      <c r="H422" s="2"/>
    </row>
    <row r="423" spans="1:8" s="3" customFormat="1" ht="23.25" customHeight="1" x14ac:dyDescent="0.25">
      <c r="A423" s="1"/>
      <c r="B423" s="141"/>
      <c r="C423" s="138"/>
      <c r="D423" s="138"/>
      <c r="E423" s="139"/>
      <c r="F423" s="2"/>
      <c r="G423" s="140"/>
      <c r="H423" s="2"/>
    </row>
    <row r="424" spans="1:8" s="3" customFormat="1" ht="23.25" customHeight="1" x14ac:dyDescent="0.25">
      <c r="A424" s="1"/>
      <c r="B424" s="141"/>
      <c r="C424" s="138"/>
      <c r="D424" s="138"/>
      <c r="E424" s="139"/>
      <c r="F424" s="2"/>
      <c r="G424" s="140"/>
      <c r="H424" s="2"/>
    </row>
    <row r="425" spans="1:8" s="3" customFormat="1" ht="23.25" customHeight="1" x14ac:dyDescent="0.25">
      <c r="A425" s="1"/>
      <c r="B425" s="141"/>
      <c r="C425" s="138"/>
      <c r="D425" s="138"/>
      <c r="E425" s="139"/>
      <c r="F425" s="2"/>
      <c r="G425" s="140"/>
      <c r="H425" s="2"/>
    </row>
    <row r="426" spans="1:8" s="3" customFormat="1" ht="23.25" customHeight="1" x14ac:dyDescent="0.25">
      <c r="A426" s="1"/>
      <c r="B426" s="141"/>
      <c r="C426" s="138"/>
      <c r="D426" s="138"/>
      <c r="E426" s="139"/>
      <c r="F426" s="2"/>
      <c r="G426" s="140"/>
      <c r="H426" s="2"/>
    </row>
    <row r="427" spans="1:8" s="3" customFormat="1" ht="23.25" customHeight="1" x14ac:dyDescent="0.25">
      <c r="A427" s="1"/>
      <c r="B427" s="141"/>
      <c r="C427" s="138"/>
      <c r="D427" s="138"/>
      <c r="E427" s="139"/>
      <c r="F427" s="2"/>
      <c r="G427" s="140"/>
      <c r="H427" s="2"/>
    </row>
    <row r="428" spans="1:8" s="3" customFormat="1" ht="23.25" customHeight="1" x14ac:dyDescent="0.25">
      <c r="A428" s="1"/>
      <c r="B428" s="141"/>
      <c r="C428" s="138"/>
      <c r="D428" s="138"/>
      <c r="E428" s="139"/>
      <c r="F428" s="2"/>
      <c r="G428" s="140"/>
      <c r="H428" s="2"/>
    </row>
    <row r="429" spans="1:8" s="3" customFormat="1" ht="23.25" customHeight="1" x14ac:dyDescent="0.25">
      <c r="A429" s="1"/>
      <c r="B429" s="141"/>
      <c r="C429" s="138"/>
      <c r="D429" s="138"/>
      <c r="E429" s="139"/>
      <c r="F429" s="2"/>
      <c r="G429" s="140"/>
      <c r="H429" s="2"/>
    </row>
    <row r="430" spans="1:8" s="3" customFormat="1" ht="23.25" customHeight="1" x14ac:dyDescent="0.25">
      <c r="A430" s="1"/>
      <c r="B430" s="141"/>
      <c r="C430" s="138"/>
      <c r="D430" s="138"/>
      <c r="E430" s="139"/>
      <c r="F430" s="2"/>
      <c r="G430" s="140"/>
      <c r="H430" s="2"/>
    </row>
    <row r="431" spans="1:8" s="3" customFormat="1" ht="23.25" customHeight="1" x14ac:dyDescent="0.25">
      <c r="A431" s="1"/>
      <c r="B431" s="141"/>
      <c r="C431" s="138"/>
      <c r="D431" s="138"/>
      <c r="E431" s="139"/>
      <c r="F431" s="2"/>
      <c r="G431" s="140"/>
      <c r="H431" s="2"/>
    </row>
    <row r="432" spans="1:8" s="3" customFormat="1" ht="23.25" customHeight="1" x14ac:dyDescent="0.25">
      <c r="A432" s="1"/>
      <c r="B432" s="141"/>
      <c r="C432" s="138"/>
      <c r="D432" s="138"/>
      <c r="E432" s="139"/>
      <c r="F432" s="2"/>
      <c r="G432" s="140"/>
      <c r="H432" s="2"/>
    </row>
    <row r="433" spans="1:8" s="3" customFormat="1" ht="23.25" customHeight="1" x14ac:dyDescent="0.25">
      <c r="A433" s="1"/>
      <c r="B433" s="141"/>
      <c r="C433" s="138"/>
      <c r="D433" s="138"/>
      <c r="E433" s="139"/>
      <c r="F433" s="2"/>
      <c r="G433" s="140"/>
      <c r="H433" s="2"/>
    </row>
    <row r="434" spans="1:8" s="3" customFormat="1" ht="23.25" customHeight="1" x14ac:dyDescent="0.25">
      <c r="A434" s="1"/>
      <c r="B434" s="141"/>
      <c r="C434" s="138"/>
      <c r="D434" s="138"/>
      <c r="E434" s="139"/>
      <c r="F434" s="2"/>
      <c r="G434" s="140"/>
      <c r="H434" s="2"/>
    </row>
    <row r="435" spans="1:8" s="3" customFormat="1" ht="23.25" customHeight="1" x14ac:dyDescent="0.25">
      <c r="A435" s="1"/>
      <c r="B435" s="141"/>
      <c r="C435" s="138"/>
      <c r="D435" s="138"/>
      <c r="E435" s="139"/>
      <c r="F435" s="2"/>
      <c r="G435" s="140"/>
      <c r="H435" s="2"/>
    </row>
    <row r="436" spans="1:8" s="3" customFormat="1" ht="23.25" customHeight="1" x14ac:dyDescent="0.25">
      <c r="A436" s="1"/>
      <c r="B436" s="141"/>
      <c r="C436" s="138"/>
      <c r="D436" s="138"/>
      <c r="E436" s="139"/>
      <c r="F436" s="2"/>
      <c r="G436" s="140"/>
      <c r="H436" s="2"/>
    </row>
    <row r="437" spans="1:8" s="3" customFormat="1" ht="23.25" customHeight="1" x14ac:dyDescent="0.25">
      <c r="A437" s="1"/>
      <c r="B437" s="141"/>
      <c r="C437" s="138"/>
      <c r="D437" s="138"/>
      <c r="E437" s="139"/>
      <c r="F437" s="2"/>
      <c r="G437" s="140"/>
      <c r="H437" s="2"/>
    </row>
    <row r="438" spans="1:8" s="3" customFormat="1" ht="23.25" customHeight="1" x14ac:dyDescent="0.25">
      <c r="A438" s="1"/>
      <c r="B438" s="141"/>
      <c r="C438" s="138"/>
      <c r="D438" s="138"/>
      <c r="E438" s="139"/>
      <c r="F438" s="2"/>
      <c r="G438" s="140"/>
      <c r="H438" s="2"/>
    </row>
    <row r="439" spans="1:8" s="3" customFormat="1" ht="23.25" customHeight="1" x14ac:dyDescent="0.25">
      <c r="A439" s="1"/>
      <c r="B439" s="141"/>
      <c r="C439" s="138"/>
      <c r="D439" s="138"/>
      <c r="E439" s="139"/>
      <c r="F439" s="2"/>
      <c r="G439" s="140"/>
      <c r="H439" s="2"/>
    </row>
    <row r="440" spans="1:8" s="3" customFormat="1" ht="23.25" customHeight="1" x14ac:dyDescent="0.25">
      <c r="A440" s="1"/>
      <c r="B440" s="141"/>
      <c r="C440" s="138"/>
      <c r="D440" s="138"/>
      <c r="E440" s="139"/>
      <c r="F440" s="2"/>
      <c r="G440" s="140"/>
      <c r="H440" s="2"/>
    </row>
    <row r="441" spans="1:8" s="3" customFormat="1" ht="23.25" customHeight="1" x14ac:dyDescent="0.25">
      <c r="A441" s="1"/>
      <c r="B441" s="141"/>
      <c r="C441" s="138"/>
      <c r="D441" s="138"/>
      <c r="E441" s="139"/>
      <c r="F441" s="2"/>
      <c r="G441" s="140"/>
      <c r="H441" s="2"/>
    </row>
    <row r="442" spans="1:8" s="3" customFormat="1" ht="23.25" customHeight="1" x14ac:dyDescent="0.25">
      <c r="A442" s="1"/>
      <c r="B442" s="141"/>
      <c r="C442" s="138"/>
      <c r="D442" s="138"/>
      <c r="E442" s="139"/>
      <c r="F442" s="2"/>
      <c r="G442" s="140"/>
      <c r="H442" s="2"/>
    </row>
    <row r="443" spans="1:8" s="3" customFormat="1" ht="23.25" customHeight="1" x14ac:dyDescent="0.25">
      <c r="A443" s="1"/>
      <c r="B443" s="141"/>
      <c r="C443" s="138"/>
      <c r="D443" s="138"/>
      <c r="E443" s="139"/>
      <c r="F443" s="2"/>
      <c r="G443" s="140"/>
      <c r="H443" s="2"/>
    </row>
    <row r="444" spans="1:8" s="3" customFormat="1" ht="23.25" customHeight="1" x14ac:dyDescent="0.25">
      <c r="A444" s="1"/>
      <c r="B444" s="141"/>
      <c r="C444" s="138"/>
      <c r="D444" s="138"/>
      <c r="E444" s="139"/>
      <c r="F444" s="2"/>
      <c r="G444" s="140"/>
      <c r="H444" s="2"/>
    </row>
    <row r="445" spans="1:8" s="3" customFormat="1" ht="23.25" customHeight="1" x14ac:dyDescent="0.25">
      <c r="A445" s="1"/>
      <c r="B445" s="141"/>
      <c r="C445" s="138"/>
      <c r="D445" s="138"/>
      <c r="E445" s="139"/>
      <c r="F445" s="2"/>
      <c r="G445" s="140"/>
      <c r="H445" s="2"/>
    </row>
    <row r="446" spans="1:8" s="3" customFormat="1" ht="23.25" customHeight="1" x14ac:dyDescent="0.25">
      <c r="A446" s="1"/>
      <c r="B446" s="141"/>
      <c r="C446" s="138"/>
      <c r="D446" s="138"/>
      <c r="E446" s="139"/>
      <c r="F446" s="2"/>
      <c r="G446" s="140"/>
      <c r="H446" s="2"/>
    </row>
    <row r="447" spans="1:8" s="3" customFormat="1" ht="23.25" customHeight="1" x14ac:dyDescent="0.25">
      <c r="A447" s="1"/>
      <c r="B447" s="141"/>
      <c r="C447" s="138"/>
      <c r="D447" s="138"/>
      <c r="E447" s="139"/>
      <c r="F447" s="2"/>
      <c r="G447" s="140"/>
      <c r="H447" s="2"/>
    </row>
    <row r="448" spans="1:8" s="3" customFormat="1" ht="23.25" customHeight="1" x14ac:dyDescent="0.25">
      <c r="A448" s="1"/>
      <c r="B448" s="141"/>
      <c r="C448" s="138"/>
      <c r="D448" s="138"/>
      <c r="E448" s="139"/>
      <c r="F448" s="2"/>
      <c r="G448" s="140"/>
      <c r="H448" s="2"/>
    </row>
    <row r="449" spans="1:8" s="3" customFormat="1" ht="23.25" customHeight="1" x14ac:dyDescent="0.25">
      <c r="A449" s="1"/>
      <c r="B449" s="141"/>
      <c r="C449" s="138"/>
      <c r="D449" s="138"/>
      <c r="E449" s="139"/>
      <c r="F449" s="2"/>
      <c r="G449" s="140"/>
      <c r="H449" s="2"/>
    </row>
    <row r="450" spans="1:8" s="3" customFormat="1" ht="23.25" customHeight="1" x14ac:dyDescent="0.25">
      <c r="A450" s="1"/>
      <c r="B450" s="141"/>
      <c r="C450" s="138"/>
      <c r="D450" s="138"/>
      <c r="E450" s="139"/>
      <c r="F450" s="2"/>
      <c r="G450" s="140"/>
      <c r="H450" s="2"/>
    </row>
    <row r="451" spans="1:8" s="3" customFormat="1" ht="23.25" customHeight="1" x14ac:dyDescent="0.25">
      <c r="A451" s="1"/>
      <c r="B451" s="141"/>
      <c r="C451" s="138"/>
      <c r="D451" s="138"/>
      <c r="E451" s="139"/>
      <c r="F451" s="2"/>
      <c r="G451" s="140"/>
      <c r="H451" s="2"/>
    </row>
    <row r="452" spans="1:8" s="3" customFormat="1" ht="23.25" customHeight="1" x14ac:dyDescent="0.25">
      <c r="A452" s="1"/>
      <c r="B452" s="141"/>
      <c r="C452" s="138"/>
      <c r="D452" s="138"/>
      <c r="E452" s="139"/>
      <c r="F452" s="2"/>
      <c r="G452" s="140"/>
      <c r="H452" s="2"/>
    </row>
    <row r="453" spans="1:8" s="3" customFormat="1" ht="23.25" customHeight="1" x14ac:dyDescent="0.25">
      <c r="A453" s="1"/>
      <c r="B453" s="141"/>
      <c r="C453" s="138"/>
      <c r="D453" s="138"/>
      <c r="E453" s="139"/>
      <c r="F453" s="2"/>
      <c r="G453" s="140"/>
      <c r="H453" s="2"/>
    </row>
    <row r="454" spans="1:8" s="3" customFormat="1" ht="23.25" customHeight="1" x14ac:dyDescent="0.25">
      <c r="A454" s="1"/>
      <c r="B454" s="141"/>
      <c r="C454" s="138"/>
      <c r="D454" s="138"/>
      <c r="E454" s="139"/>
      <c r="F454" s="2"/>
      <c r="G454" s="140"/>
      <c r="H454" s="2"/>
    </row>
    <row r="455" spans="1:8" s="3" customFormat="1" ht="23.25" customHeight="1" x14ac:dyDescent="0.25">
      <c r="A455" s="1"/>
      <c r="B455" s="141"/>
      <c r="C455" s="138"/>
      <c r="D455" s="138"/>
      <c r="E455" s="139"/>
      <c r="F455" s="2"/>
      <c r="G455" s="140"/>
      <c r="H455" s="2"/>
    </row>
    <row r="456" spans="1:8" s="3" customFormat="1" ht="23.25" customHeight="1" x14ac:dyDescent="0.25">
      <c r="A456" s="1"/>
      <c r="B456" s="141"/>
      <c r="C456" s="138"/>
      <c r="D456" s="138"/>
      <c r="E456" s="139"/>
      <c r="F456" s="2"/>
      <c r="G456" s="140"/>
      <c r="H456" s="2"/>
    </row>
    <row r="457" spans="1:8" s="3" customFormat="1" ht="23.25" customHeight="1" x14ac:dyDescent="0.25">
      <c r="A457" s="1"/>
      <c r="B457" s="141"/>
      <c r="C457" s="138"/>
      <c r="D457" s="138"/>
      <c r="E457" s="139"/>
      <c r="F457" s="2"/>
      <c r="G457" s="140"/>
      <c r="H457" s="2"/>
    </row>
    <row r="458" spans="1:8" s="3" customFormat="1" ht="23.25" customHeight="1" x14ac:dyDescent="0.25">
      <c r="A458" s="1"/>
      <c r="B458" s="141"/>
      <c r="C458" s="138"/>
      <c r="D458" s="138"/>
      <c r="E458" s="139"/>
      <c r="F458" s="2"/>
      <c r="G458" s="140"/>
      <c r="H458" s="2"/>
    </row>
    <row r="459" spans="1:8" s="3" customFormat="1" ht="23.25" customHeight="1" x14ac:dyDescent="0.25">
      <c r="A459" s="1"/>
      <c r="B459" s="141"/>
      <c r="C459" s="138"/>
      <c r="D459" s="138"/>
      <c r="E459" s="139"/>
      <c r="F459" s="2"/>
      <c r="G459" s="140"/>
      <c r="H459" s="2"/>
    </row>
    <row r="460" spans="1:8" s="3" customFormat="1" ht="23.25" customHeight="1" x14ac:dyDescent="0.25">
      <c r="A460" s="1"/>
      <c r="B460" s="141"/>
      <c r="C460" s="138"/>
      <c r="D460" s="138"/>
      <c r="E460" s="139"/>
      <c r="F460" s="2"/>
      <c r="G460" s="140"/>
      <c r="H460" s="2"/>
    </row>
    <row r="461" spans="1:8" s="3" customFormat="1" ht="23.25" customHeight="1" x14ac:dyDescent="0.25">
      <c r="A461" s="1"/>
      <c r="B461" s="141"/>
      <c r="C461" s="138"/>
      <c r="D461" s="138"/>
      <c r="E461" s="139"/>
      <c r="F461" s="2"/>
      <c r="G461" s="140"/>
      <c r="H461" s="2"/>
    </row>
    <row r="462" spans="1:8" s="3" customFormat="1" ht="23.25" customHeight="1" x14ac:dyDescent="0.25">
      <c r="A462" s="1"/>
      <c r="B462" s="141"/>
      <c r="C462" s="138"/>
      <c r="D462" s="138"/>
      <c r="E462" s="139"/>
      <c r="F462" s="2"/>
      <c r="G462" s="140"/>
      <c r="H462" s="2"/>
    </row>
    <row r="463" spans="1:8" s="3" customFormat="1" ht="23.25" customHeight="1" x14ac:dyDescent="0.25">
      <c r="A463" s="1"/>
      <c r="B463" s="141"/>
      <c r="C463" s="138"/>
      <c r="D463" s="138"/>
      <c r="E463" s="139"/>
      <c r="F463" s="2"/>
      <c r="G463" s="140"/>
      <c r="H463" s="2"/>
    </row>
    <row r="464" spans="1:8" s="3" customFormat="1" ht="23.25" customHeight="1" x14ac:dyDescent="0.25">
      <c r="A464" s="1"/>
      <c r="B464" s="141"/>
      <c r="C464" s="138"/>
      <c r="D464" s="138"/>
      <c r="E464" s="139"/>
      <c r="F464" s="2"/>
      <c r="G464" s="140"/>
      <c r="H464" s="2"/>
    </row>
    <row r="465" spans="1:8" s="3" customFormat="1" ht="23.25" customHeight="1" x14ac:dyDescent="0.25">
      <c r="A465" s="1"/>
      <c r="B465" s="141"/>
      <c r="C465" s="138"/>
      <c r="D465" s="138"/>
      <c r="E465" s="139"/>
      <c r="F465" s="2"/>
      <c r="G465" s="140"/>
      <c r="H465" s="2"/>
    </row>
    <row r="466" spans="1:8" s="3" customFormat="1" ht="23.25" customHeight="1" x14ac:dyDescent="0.25">
      <c r="A466" s="1"/>
      <c r="B466" s="141"/>
      <c r="C466" s="138"/>
      <c r="D466" s="138"/>
      <c r="E466" s="139"/>
      <c r="F466" s="2"/>
      <c r="G466" s="140"/>
      <c r="H466" s="2"/>
    </row>
    <row r="467" spans="1:8" s="3" customFormat="1" ht="23.25" customHeight="1" x14ac:dyDescent="0.25">
      <c r="A467" s="1"/>
      <c r="B467" s="141"/>
      <c r="C467" s="138"/>
      <c r="D467" s="138"/>
      <c r="E467" s="139"/>
      <c r="F467" s="2"/>
      <c r="G467" s="140"/>
      <c r="H467" s="2"/>
    </row>
    <row r="468" spans="1:8" s="3" customFormat="1" ht="23.25" customHeight="1" x14ac:dyDescent="0.25">
      <c r="A468" s="1"/>
      <c r="B468" s="141"/>
      <c r="C468" s="138"/>
      <c r="D468" s="138"/>
      <c r="E468" s="139"/>
      <c r="F468" s="2"/>
      <c r="G468" s="140"/>
      <c r="H468" s="2"/>
    </row>
    <row r="469" spans="1:8" s="3" customFormat="1" ht="23.25" customHeight="1" x14ac:dyDescent="0.25">
      <c r="A469" s="1"/>
      <c r="B469" s="141"/>
      <c r="C469" s="138"/>
      <c r="D469" s="138"/>
      <c r="E469" s="139"/>
      <c r="F469" s="2"/>
      <c r="G469" s="140"/>
      <c r="H469" s="2"/>
    </row>
    <row r="470" spans="1:8" s="3" customFormat="1" ht="23.25" customHeight="1" x14ac:dyDescent="0.25">
      <c r="A470" s="1"/>
      <c r="B470" s="141"/>
      <c r="C470" s="138"/>
      <c r="D470" s="138"/>
      <c r="E470" s="139"/>
      <c r="F470" s="2"/>
      <c r="G470" s="140"/>
      <c r="H470" s="2"/>
    </row>
    <row r="471" spans="1:8" s="3" customFormat="1" ht="23.25" customHeight="1" x14ac:dyDescent="0.25">
      <c r="A471" s="1"/>
      <c r="B471" s="141"/>
      <c r="C471" s="138"/>
      <c r="D471" s="138"/>
      <c r="E471" s="139"/>
      <c r="F471" s="2"/>
      <c r="G471" s="140"/>
      <c r="H471" s="2"/>
    </row>
    <row r="472" spans="1:8" s="3" customFormat="1" ht="23.25" customHeight="1" x14ac:dyDescent="0.25">
      <c r="A472" s="1"/>
      <c r="B472" s="141"/>
      <c r="C472" s="138"/>
      <c r="D472" s="138"/>
      <c r="E472" s="139"/>
      <c r="F472" s="2"/>
      <c r="G472" s="140"/>
      <c r="H472" s="2"/>
    </row>
    <row r="473" spans="1:8" s="3" customFormat="1" ht="23.25" customHeight="1" x14ac:dyDescent="0.25">
      <c r="A473" s="1"/>
      <c r="B473" s="141"/>
      <c r="C473" s="138"/>
      <c r="D473" s="138"/>
      <c r="E473" s="139"/>
      <c r="F473" s="2"/>
      <c r="G473" s="140"/>
      <c r="H473" s="2"/>
    </row>
    <row r="474" spans="1:8" s="3" customFormat="1" ht="23.25" customHeight="1" x14ac:dyDescent="0.25">
      <c r="A474" s="1"/>
      <c r="B474" s="141"/>
      <c r="C474" s="138"/>
      <c r="D474" s="138"/>
      <c r="E474" s="139"/>
      <c r="F474" s="2"/>
      <c r="G474" s="140"/>
      <c r="H474" s="2"/>
    </row>
    <row r="475" spans="1:8" s="3" customFormat="1" ht="23.25" customHeight="1" x14ac:dyDescent="0.25">
      <c r="A475" s="1"/>
      <c r="B475" s="141"/>
      <c r="C475" s="138"/>
      <c r="D475" s="138"/>
      <c r="E475" s="139"/>
      <c r="F475" s="2"/>
      <c r="G475" s="140"/>
      <c r="H475" s="2"/>
    </row>
    <row r="476" spans="1:8" s="3" customFormat="1" ht="23.25" customHeight="1" x14ac:dyDescent="0.25">
      <c r="A476" s="1"/>
      <c r="B476" s="141"/>
      <c r="C476" s="138"/>
      <c r="D476" s="138"/>
      <c r="E476" s="139"/>
      <c r="F476" s="2"/>
      <c r="G476" s="140"/>
      <c r="H476" s="2"/>
    </row>
    <row r="477" spans="1:8" s="3" customFormat="1" ht="23.25" customHeight="1" x14ac:dyDescent="0.25">
      <c r="A477" s="1"/>
      <c r="B477" s="141"/>
      <c r="C477" s="138"/>
      <c r="D477" s="138"/>
      <c r="E477" s="139"/>
      <c r="F477" s="2"/>
      <c r="G477" s="140"/>
      <c r="H477" s="2"/>
    </row>
    <row r="478" spans="1:8" s="3" customFormat="1" ht="23.25" customHeight="1" x14ac:dyDescent="0.25">
      <c r="A478" s="1"/>
      <c r="B478" s="141"/>
      <c r="C478" s="138"/>
      <c r="D478" s="138"/>
      <c r="E478" s="139"/>
      <c r="F478" s="2"/>
      <c r="G478" s="140"/>
      <c r="H478" s="2"/>
    </row>
    <row r="479" spans="1:8" s="3" customFormat="1" ht="23.25" customHeight="1" x14ac:dyDescent="0.25">
      <c r="A479" s="1"/>
      <c r="B479" s="141"/>
      <c r="C479" s="138"/>
      <c r="D479" s="138"/>
      <c r="E479" s="139"/>
      <c r="F479" s="2"/>
      <c r="G479" s="140"/>
      <c r="H479" s="2"/>
    </row>
    <row r="480" spans="1:8" s="3" customFormat="1" ht="23.25" customHeight="1" x14ac:dyDescent="0.25">
      <c r="A480" s="1"/>
      <c r="B480" s="141"/>
      <c r="C480" s="138"/>
      <c r="D480" s="138"/>
      <c r="E480" s="139"/>
      <c r="F480" s="2"/>
      <c r="G480" s="140"/>
      <c r="H480" s="2"/>
    </row>
    <row r="481" spans="1:8" s="3" customFormat="1" ht="23.25" customHeight="1" x14ac:dyDescent="0.25">
      <c r="A481" s="1"/>
      <c r="B481" s="141"/>
      <c r="C481" s="138"/>
      <c r="D481" s="138"/>
      <c r="E481" s="139"/>
      <c r="F481" s="2"/>
      <c r="G481" s="140"/>
      <c r="H481" s="2"/>
    </row>
    <row r="482" spans="1:8" s="3" customFormat="1" ht="23.25" customHeight="1" x14ac:dyDescent="0.25">
      <c r="A482" s="1"/>
      <c r="B482" s="141"/>
      <c r="C482" s="138"/>
      <c r="D482" s="138"/>
      <c r="E482" s="139"/>
      <c r="F482" s="2"/>
      <c r="G482" s="140"/>
      <c r="H482" s="2"/>
    </row>
    <row r="483" spans="1:8" s="3" customFormat="1" ht="23.25" customHeight="1" x14ac:dyDescent="0.25">
      <c r="A483" s="1"/>
      <c r="B483" s="141"/>
      <c r="C483" s="138"/>
      <c r="D483" s="138"/>
      <c r="E483" s="139"/>
      <c r="F483" s="2"/>
      <c r="G483" s="140"/>
      <c r="H483" s="2"/>
    </row>
    <row r="484" spans="1:8" s="3" customFormat="1" ht="23.25" customHeight="1" x14ac:dyDescent="0.25">
      <c r="A484" s="1"/>
      <c r="B484" s="141"/>
      <c r="C484" s="138"/>
      <c r="D484" s="138"/>
      <c r="E484" s="139"/>
      <c r="F484" s="2"/>
      <c r="G484" s="140"/>
      <c r="H484" s="2"/>
    </row>
    <row r="485" spans="1:8" s="3" customFormat="1" ht="23.25" customHeight="1" x14ac:dyDescent="0.25">
      <c r="A485" s="1"/>
      <c r="B485" s="141"/>
      <c r="C485" s="138"/>
      <c r="D485" s="138"/>
      <c r="E485" s="139"/>
      <c r="F485" s="2"/>
      <c r="G485" s="140"/>
      <c r="H485" s="2"/>
    </row>
    <row r="486" spans="1:8" s="3" customFormat="1" ht="23.25" customHeight="1" x14ac:dyDescent="0.25">
      <c r="A486" s="1"/>
      <c r="B486" s="141"/>
      <c r="C486" s="138"/>
      <c r="D486" s="138"/>
      <c r="E486" s="139"/>
      <c r="F486" s="2"/>
      <c r="G486" s="140"/>
      <c r="H486" s="2"/>
    </row>
    <row r="487" spans="1:8" s="3" customFormat="1" ht="23.25" customHeight="1" x14ac:dyDescent="0.25">
      <c r="A487" s="1"/>
      <c r="B487" s="141"/>
      <c r="C487" s="138"/>
      <c r="D487" s="138"/>
      <c r="E487" s="139"/>
      <c r="F487" s="2"/>
      <c r="G487" s="140"/>
      <c r="H487" s="2"/>
    </row>
    <row r="488" spans="1:8" s="3" customFormat="1" ht="23.25" customHeight="1" x14ac:dyDescent="0.25">
      <c r="A488" s="1"/>
      <c r="B488" s="141"/>
      <c r="C488" s="138"/>
      <c r="D488" s="138"/>
      <c r="E488" s="139"/>
      <c r="F488" s="2"/>
      <c r="G488" s="140"/>
      <c r="H488" s="2"/>
    </row>
    <row r="489" spans="1:8" s="3" customFormat="1" ht="23.25" customHeight="1" x14ac:dyDescent="0.25">
      <c r="A489" s="1"/>
      <c r="B489" s="141"/>
      <c r="C489" s="138"/>
      <c r="D489" s="138"/>
      <c r="E489" s="139"/>
      <c r="F489" s="2"/>
      <c r="G489" s="140"/>
      <c r="H489" s="2"/>
    </row>
    <row r="490" spans="1:8" s="3" customFormat="1" ht="23.25" customHeight="1" x14ac:dyDescent="0.25">
      <c r="A490" s="1"/>
      <c r="B490" s="141"/>
      <c r="C490" s="138"/>
      <c r="D490" s="138"/>
      <c r="E490" s="139"/>
      <c r="F490" s="2"/>
      <c r="G490" s="140"/>
      <c r="H490" s="2"/>
    </row>
    <row r="491" spans="1:8" s="3" customFormat="1" ht="23.25" customHeight="1" x14ac:dyDescent="0.25">
      <c r="A491" s="1"/>
      <c r="B491" s="141"/>
      <c r="C491" s="138"/>
      <c r="D491" s="138"/>
      <c r="E491" s="139"/>
      <c r="F491" s="2"/>
      <c r="G491" s="140"/>
      <c r="H491" s="2"/>
    </row>
    <row r="492" spans="1:8" s="3" customFormat="1" ht="23.25" customHeight="1" x14ac:dyDescent="0.25">
      <c r="A492" s="1"/>
      <c r="B492" s="141"/>
      <c r="C492" s="138"/>
      <c r="D492" s="138"/>
      <c r="E492" s="139"/>
      <c r="F492" s="2"/>
      <c r="G492" s="140"/>
      <c r="H492" s="2"/>
    </row>
    <row r="493" spans="1:8" s="3" customFormat="1" ht="23.25" customHeight="1" x14ac:dyDescent="0.25">
      <c r="A493" s="1"/>
      <c r="B493" s="141"/>
      <c r="C493" s="138"/>
      <c r="D493" s="138"/>
      <c r="E493" s="139"/>
      <c r="F493" s="2"/>
      <c r="G493" s="140"/>
      <c r="H493" s="2"/>
    </row>
    <row r="494" spans="1:8" s="3" customFormat="1" ht="23.25" customHeight="1" x14ac:dyDescent="0.25">
      <c r="A494" s="1"/>
      <c r="B494" s="141"/>
      <c r="C494" s="138"/>
      <c r="D494" s="138"/>
      <c r="E494" s="139"/>
      <c r="F494" s="2"/>
      <c r="G494" s="140"/>
      <c r="H494" s="2"/>
    </row>
    <row r="495" spans="1:8" s="3" customFormat="1" ht="23.25" customHeight="1" x14ac:dyDescent="0.25">
      <c r="A495" s="1"/>
      <c r="B495" s="141"/>
      <c r="C495" s="138"/>
      <c r="D495" s="138"/>
      <c r="E495" s="139"/>
      <c r="F495" s="2"/>
      <c r="G495" s="140"/>
      <c r="H495" s="2"/>
    </row>
    <row r="496" spans="1:8" s="3" customFormat="1" ht="23.25" customHeight="1" x14ac:dyDescent="0.25">
      <c r="A496" s="1"/>
      <c r="B496" s="141"/>
      <c r="C496" s="138"/>
      <c r="D496" s="138"/>
      <c r="E496" s="139"/>
      <c r="F496" s="2"/>
      <c r="G496" s="140"/>
      <c r="H496" s="2"/>
    </row>
    <row r="497" spans="1:8" s="3" customFormat="1" ht="23.25" customHeight="1" x14ac:dyDescent="0.25">
      <c r="A497" s="1"/>
      <c r="B497" s="141"/>
      <c r="C497" s="138"/>
      <c r="D497" s="138"/>
      <c r="E497" s="139"/>
      <c r="F497" s="2"/>
      <c r="G497" s="140"/>
      <c r="H497" s="2"/>
    </row>
    <row r="498" spans="1:8" s="3" customFormat="1" ht="23.25" customHeight="1" x14ac:dyDescent="0.25">
      <c r="A498" s="1"/>
      <c r="B498" s="141"/>
      <c r="C498" s="138"/>
      <c r="D498" s="138"/>
      <c r="E498" s="139"/>
      <c r="F498" s="2"/>
      <c r="G498" s="140"/>
      <c r="H498" s="2"/>
    </row>
    <row r="499" spans="1:8" s="3" customFormat="1" ht="23.25" customHeight="1" x14ac:dyDescent="0.25">
      <c r="A499" s="1"/>
      <c r="B499" s="141"/>
      <c r="C499" s="138"/>
      <c r="D499" s="138"/>
      <c r="E499" s="139"/>
      <c r="F499" s="2"/>
      <c r="G499" s="140"/>
      <c r="H499" s="2"/>
    </row>
    <row r="500" spans="1:8" s="3" customFormat="1" ht="23.25" customHeight="1" x14ac:dyDescent="0.25">
      <c r="A500" s="1"/>
      <c r="B500" s="141"/>
      <c r="C500" s="138"/>
      <c r="D500" s="138"/>
      <c r="E500" s="139"/>
      <c r="F500" s="2"/>
      <c r="G500" s="140"/>
      <c r="H500" s="2"/>
    </row>
    <row r="501" spans="1:8" s="3" customFormat="1" ht="23.25" customHeight="1" x14ac:dyDescent="0.25">
      <c r="A501" s="1"/>
      <c r="B501" s="141"/>
      <c r="C501" s="138"/>
      <c r="D501" s="138"/>
      <c r="E501" s="139"/>
      <c r="F501" s="2"/>
      <c r="G501" s="140"/>
      <c r="H501" s="2"/>
    </row>
    <row r="502" spans="1:8" s="3" customFormat="1" ht="23.25" customHeight="1" x14ac:dyDescent="0.25">
      <c r="A502" s="1"/>
      <c r="B502" s="141"/>
      <c r="C502" s="138"/>
      <c r="D502" s="138"/>
      <c r="E502" s="139"/>
      <c r="F502" s="2"/>
      <c r="G502" s="140"/>
      <c r="H502" s="2"/>
    </row>
    <row r="503" spans="1:8" s="3" customFormat="1" ht="23.25" customHeight="1" x14ac:dyDescent="0.25">
      <c r="A503" s="1"/>
      <c r="B503" s="141"/>
      <c r="C503" s="138"/>
      <c r="D503" s="138"/>
      <c r="E503" s="139"/>
      <c r="F503" s="2"/>
      <c r="G503" s="140"/>
      <c r="H503" s="2"/>
    </row>
    <row r="504" spans="1:8" s="3" customFormat="1" ht="23.25" customHeight="1" x14ac:dyDescent="0.25">
      <c r="A504" s="1"/>
      <c r="B504" s="141"/>
      <c r="C504" s="138"/>
      <c r="D504" s="138"/>
      <c r="E504" s="139"/>
      <c r="F504" s="2"/>
      <c r="G504" s="140"/>
      <c r="H504" s="2"/>
    </row>
    <row r="505" spans="1:8" s="3" customFormat="1" ht="23.25" customHeight="1" x14ac:dyDescent="0.25">
      <c r="A505" s="1"/>
      <c r="B505" s="141"/>
      <c r="C505" s="138"/>
      <c r="D505" s="138"/>
      <c r="E505" s="139"/>
      <c r="F505" s="2"/>
      <c r="G505" s="140"/>
      <c r="H505" s="2"/>
    </row>
    <row r="506" spans="1:8" s="3" customFormat="1" ht="23.25" customHeight="1" x14ac:dyDescent="0.25">
      <c r="A506" s="1"/>
      <c r="B506" s="141"/>
      <c r="C506" s="138"/>
      <c r="D506" s="138"/>
      <c r="E506" s="139"/>
      <c r="F506" s="2"/>
      <c r="G506" s="140"/>
      <c r="H506" s="2"/>
    </row>
    <row r="507" spans="1:8" s="3" customFormat="1" ht="23.25" customHeight="1" x14ac:dyDescent="0.25">
      <c r="A507" s="1"/>
      <c r="B507" s="141"/>
      <c r="C507" s="138"/>
      <c r="D507" s="138"/>
      <c r="E507" s="139"/>
      <c r="F507" s="2"/>
      <c r="G507" s="140"/>
      <c r="H507" s="2"/>
    </row>
    <row r="508" spans="1:8" s="3" customFormat="1" ht="23.25" customHeight="1" x14ac:dyDescent="0.25">
      <c r="A508" s="1"/>
      <c r="B508" s="141"/>
      <c r="C508" s="138"/>
      <c r="D508" s="138"/>
      <c r="E508" s="139"/>
      <c r="F508" s="2"/>
      <c r="G508" s="140"/>
      <c r="H508" s="2"/>
    </row>
    <row r="509" spans="1:8" s="3" customFormat="1" ht="23.25" customHeight="1" x14ac:dyDescent="0.25">
      <c r="A509" s="1"/>
      <c r="B509" s="141"/>
      <c r="C509" s="138"/>
      <c r="D509" s="138"/>
      <c r="E509" s="139"/>
      <c r="F509" s="2"/>
      <c r="G509" s="140"/>
      <c r="H509" s="2"/>
    </row>
    <row r="510" spans="1:8" s="3" customFormat="1" ht="23.25" customHeight="1" x14ac:dyDescent="0.25">
      <c r="A510" s="1"/>
      <c r="B510" s="141"/>
      <c r="C510" s="138"/>
      <c r="D510" s="138"/>
      <c r="E510" s="139"/>
      <c r="F510" s="2"/>
      <c r="G510" s="140"/>
      <c r="H510" s="2"/>
    </row>
    <row r="511" spans="1:8" s="3" customFormat="1" ht="23.25" customHeight="1" x14ac:dyDescent="0.25">
      <c r="A511" s="1"/>
      <c r="B511" s="141"/>
      <c r="C511" s="138"/>
      <c r="D511" s="138"/>
      <c r="E511" s="139"/>
      <c r="F511" s="2"/>
      <c r="G511" s="140"/>
      <c r="H511" s="2"/>
    </row>
    <row r="512" spans="1:8" s="3" customFormat="1" ht="23.25" customHeight="1" x14ac:dyDescent="0.25">
      <c r="A512" s="1"/>
      <c r="B512" s="141"/>
      <c r="C512" s="138"/>
      <c r="D512" s="138"/>
      <c r="E512" s="139"/>
      <c r="F512" s="2"/>
      <c r="G512" s="140"/>
      <c r="H512" s="2"/>
    </row>
    <row r="513" spans="1:8" s="3" customFormat="1" ht="23.25" customHeight="1" x14ac:dyDescent="0.25">
      <c r="A513" s="1"/>
      <c r="B513" s="141"/>
      <c r="C513" s="138"/>
      <c r="D513" s="138"/>
      <c r="E513" s="139"/>
      <c r="F513" s="2"/>
      <c r="G513" s="140"/>
      <c r="H513" s="2"/>
    </row>
    <row r="514" spans="1:8" s="3" customFormat="1" ht="23.25" customHeight="1" x14ac:dyDescent="0.25">
      <c r="A514" s="1"/>
      <c r="B514" s="141"/>
      <c r="C514" s="138"/>
      <c r="D514" s="138"/>
      <c r="E514" s="139"/>
      <c r="F514" s="2"/>
      <c r="G514" s="140"/>
      <c r="H514" s="2"/>
    </row>
    <row r="515" spans="1:8" s="3" customFormat="1" ht="23.25" customHeight="1" x14ac:dyDescent="0.25">
      <c r="A515" s="1"/>
      <c r="B515" s="141"/>
      <c r="C515" s="138"/>
      <c r="D515" s="138"/>
      <c r="E515" s="139"/>
      <c r="F515" s="2"/>
      <c r="G515" s="140"/>
      <c r="H515" s="2"/>
    </row>
    <row r="516" spans="1:8" s="3" customFormat="1" ht="23.25" customHeight="1" x14ac:dyDescent="0.25">
      <c r="A516" s="1"/>
      <c r="B516" s="141"/>
      <c r="C516" s="138"/>
      <c r="D516" s="138"/>
      <c r="E516" s="139"/>
      <c r="F516" s="2"/>
      <c r="G516" s="140"/>
      <c r="H516" s="2"/>
    </row>
    <row r="517" spans="1:8" s="3" customFormat="1" ht="23.25" customHeight="1" x14ac:dyDescent="0.25">
      <c r="A517" s="1"/>
      <c r="B517" s="141"/>
      <c r="C517" s="138"/>
      <c r="D517" s="138"/>
      <c r="E517" s="139"/>
      <c r="F517" s="2"/>
      <c r="G517" s="140"/>
      <c r="H517" s="2"/>
    </row>
    <row r="518" spans="1:8" s="3" customFormat="1" ht="23.25" customHeight="1" x14ac:dyDescent="0.25">
      <c r="A518" s="1"/>
      <c r="B518" s="141"/>
      <c r="C518" s="138"/>
      <c r="D518" s="138"/>
      <c r="E518" s="139"/>
      <c r="F518" s="2"/>
      <c r="G518" s="140"/>
      <c r="H518" s="2"/>
    </row>
    <row r="519" spans="1:8" s="3" customFormat="1" ht="23.25" customHeight="1" x14ac:dyDescent="0.25">
      <c r="A519" s="1"/>
      <c r="B519" s="141"/>
      <c r="C519" s="138"/>
      <c r="D519" s="138"/>
      <c r="E519" s="139"/>
      <c r="F519" s="2"/>
      <c r="G519" s="140"/>
      <c r="H519" s="2"/>
    </row>
    <row r="520" spans="1:8" s="3" customFormat="1" ht="23.25" customHeight="1" x14ac:dyDescent="0.25">
      <c r="A520" s="1"/>
      <c r="B520" s="141"/>
      <c r="C520" s="138"/>
      <c r="D520" s="138"/>
      <c r="E520" s="139"/>
      <c r="F520" s="2"/>
      <c r="G520" s="140"/>
      <c r="H520" s="2"/>
    </row>
    <row r="521" spans="1:8" s="3" customFormat="1" ht="23.25" customHeight="1" x14ac:dyDescent="0.25">
      <c r="A521" s="1"/>
      <c r="B521" s="141"/>
      <c r="C521" s="138"/>
      <c r="D521" s="138"/>
      <c r="E521" s="139"/>
      <c r="F521" s="2"/>
      <c r="G521" s="140"/>
      <c r="H521" s="2"/>
    </row>
    <row r="522" spans="1:8" s="3" customFormat="1" ht="23.25" customHeight="1" x14ac:dyDescent="0.25">
      <c r="A522" s="1"/>
      <c r="B522" s="141"/>
      <c r="C522" s="138"/>
      <c r="D522" s="138"/>
      <c r="E522" s="139"/>
      <c r="F522" s="2"/>
      <c r="G522" s="140"/>
      <c r="H522" s="2"/>
    </row>
    <row r="523" spans="1:8" s="3" customFormat="1" ht="23.25" customHeight="1" x14ac:dyDescent="0.25">
      <c r="A523" s="1"/>
      <c r="B523" s="141"/>
      <c r="C523" s="138"/>
      <c r="D523" s="138"/>
      <c r="E523" s="139"/>
      <c r="F523" s="2"/>
      <c r="G523" s="140"/>
      <c r="H523" s="2"/>
    </row>
    <row r="524" spans="1:8" s="3" customFormat="1" ht="23.25" customHeight="1" x14ac:dyDescent="0.25">
      <c r="A524" s="1"/>
      <c r="B524" s="141"/>
      <c r="C524" s="138"/>
      <c r="D524" s="138"/>
      <c r="E524" s="139"/>
      <c r="F524" s="2"/>
      <c r="G524" s="140"/>
      <c r="H524" s="2"/>
    </row>
    <row r="525" spans="1:8" s="3" customFormat="1" ht="23.25" customHeight="1" x14ac:dyDescent="0.25">
      <c r="A525" s="1"/>
      <c r="B525" s="141"/>
      <c r="C525" s="138"/>
      <c r="D525" s="138"/>
      <c r="E525" s="139"/>
      <c r="F525" s="2"/>
      <c r="G525" s="140"/>
      <c r="H525" s="2"/>
    </row>
    <row r="526" spans="1:8" s="3" customFormat="1" ht="23.25" customHeight="1" x14ac:dyDescent="0.25">
      <c r="A526" s="1"/>
      <c r="B526" s="141"/>
      <c r="C526" s="138"/>
      <c r="D526" s="138"/>
      <c r="E526" s="139"/>
      <c r="F526" s="2"/>
      <c r="G526" s="140"/>
      <c r="H526" s="2"/>
    </row>
    <row r="527" spans="1:8" s="3" customFormat="1" ht="23.25" customHeight="1" x14ac:dyDescent="0.25">
      <c r="A527" s="1"/>
      <c r="B527" s="141"/>
      <c r="C527" s="138"/>
      <c r="D527" s="138"/>
      <c r="E527" s="139"/>
      <c r="F527" s="2"/>
      <c r="G527" s="140"/>
      <c r="H527" s="2"/>
    </row>
    <row r="528" spans="1:8" s="3" customFormat="1" ht="23.25" customHeight="1" x14ac:dyDescent="0.25">
      <c r="A528" s="1"/>
      <c r="B528" s="141"/>
      <c r="C528" s="138"/>
      <c r="D528" s="138"/>
      <c r="E528" s="139"/>
      <c r="F528" s="2"/>
      <c r="G528" s="140"/>
      <c r="H528" s="2"/>
    </row>
    <row r="529" spans="1:8" s="3" customFormat="1" ht="23.25" customHeight="1" x14ac:dyDescent="0.25">
      <c r="A529" s="1"/>
      <c r="B529" s="141"/>
      <c r="C529" s="138"/>
      <c r="D529" s="138"/>
      <c r="E529" s="139"/>
      <c r="F529" s="2"/>
      <c r="G529" s="140"/>
      <c r="H529" s="2"/>
    </row>
    <row r="530" spans="1:8" s="3" customFormat="1" ht="23.25" customHeight="1" x14ac:dyDescent="0.25">
      <c r="A530" s="1"/>
      <c r="B530" s="141"/>
      <c r="C530" s="138"/>
      <c r="D530" s="138"/>
      <c r="E530" s="139"/>
      <c r="F530" s="2"/>
      <c r="G530" s="140"/>
      <c r="H530" s="2"/>
    </row>
    <row r="531" spans="1:8" s="3" customFormat="1" ht="23.25" customHeight="1" x14ac:dyDescent="0.25">
      <c r="A531" s="1"/>
      <c r="B531" s="141"/>
      <c r="C531" s="138"/>
      <c r="D531" s="138"/>
      <c r="E531" s="139"/>
      <c r="F531" s="2"/>
      <c r="G531" s="140"/>
      <c r="H531" s="2"/>
    </row>
    <row r="532" spans="1:8" s="3" customFormat="1" ht="23.25" customHeight="1" x14ac:dyDescent="0.25">
      <c r="A532" s="1"/>
      <c r="B532" s="141"/>
      <c r="C532" s="138"/>
      <c r="D532" s="138"/>
      <c r="E532" s="139"/>
      <c r="F532" s="2"/>
      <c r="G532" s="140"/>
      <c r="H532" s="2"/>
    </row>
    <row r="533" spans="1:8" s="3" customFormat="1" ht="23.25" customHeight="1" x14ac:dyDescent="0.25">
      <c r="A533" s="1"/>
      <c r="B533" s="141"/>
      <c r="C533" s="138"/>
      <c r="D533" s="138"/>
      <c r="E533" s="139"/>
      <c r="F533" s="2"/>
      <c r="G533" s="140"/>
      <c r="H533" s="2"/>
    </row>
    <row r="534" spans="1:8" s="3" customFormat="1" ht="23.25" customHeight="1" x14ac:dyDescent="0.25">
      <c r="A534" s="1"/>
      <c r="B534" s="141"/>
      <c r="C534" s="138"/>
      <c r="D534" s="138"/>
      <c r="E534" s="139"/>
      <c r="F534" s="2"/>
      <c r="G534" s="140"/>
      <c r="H534" s="2"/>
    </row>
    <row r="535" spans="1:8" s="3" customFormat="1" ht="23.25" customHeight="1" x14ac:dyDescent="0.25">
      <c r="A535" s="1"/>
      <c r="B535" s="141"/>
      <c r="C535" s="138"/>
      <c r="D535" s="138"/>
      <c r="E535" s="139"/>
      <c r="F535" s="2"/>
      <c r="G535" s="140"/>
      <c r="H535" s="2"/>
    </row>
    <row r="536" spans="1:8" s="3" customFormat="1" ht="23.25" customHeight="1" x14ac:dyDescent="0.25">
      <c r="A536" s="1"/>
      <c r="B536" s="141"/>
      <c r="C536" s="138"/>
      <c r="D536" s="138"/>
      <c r="E536" s="139"/>
      <c r="F536" s="2"/>
      <c r="G536" s="140"/>
      <c r="H536" s="2"/>
    </row>
    <row r="537" spans="1:8" s="3" customFormat="1" ht="23.25" customHeight="1" x14ac:dyDescent="0.25">
      <c r="A537" s="1"/>
      <c r="B537" s="141"/>
      <c r="C537" s="138"/>
      <c r="D537" s="138"/>
      <c r="E537" s="139"/>
      <c r="F537" s="2"/>
      <c r="G537" s="140"/>
      <c r="H537" s="2"/>
    </row>
    <row r="538" spans="1:8" s="3" customFormat="1" ht="23.25" customHeight="1" x14ac:dyDescent="0.25">
      <c r="A538" s="1"/>
      <c r="B538" s="141"/>
      <c r="C538" s="138"/>
      <c r="D538" s="138"/>
      <c r="E538" s="139"/>
      <c r="F538" s="2"/>
      <c r="G538" s="140"/>
      <c r="H538" s="2"/>
    </row>
    <row r="539" spans="1:8" s="3" customFormat="1" ht="23.25" customHeight="1" x14ac:dyDescent="0.25">
      <c r="A539" s="1"/>
      <c r="B539" s="141"/>
      <c r="C539" s="138"/>
      <c r="D539" s="138"/>
      <c r="E539" s="139"/>
      <c r="F539" s="2"/>
      <c r="G539" s="140"/>
      <c r="H539" s="2"/>
    </row>
    <row r="540" spans="1:8" s="3" customFormat="1" ht="23.25" customHeight="1" x14ac:dyDescent="0.25">
      <c r="A540" s="1"/>
      <c r="B540" s="141"/>
      <c r="C540" s="138"/>
      <c r="D540" s="138"/>
      <c r="E540" s="139"/>
      <c r="F540" s="2"/>
      <c r="G540" s="140"/>
      <c r="H540" s="2"/>
    </row>
    <row r="541" spans="1:8" s="3" customFormat="1" ht="23.25" customHeight="1" x14ac:dyDescent="0.25">
      <c r="A541" s="1"/>
      <c r="B541" s="141"/>
      <c r="C541" s="138"/>
      <c r="D541" s="138"/>
      <c r="E541" s="139"/>
      <c r="F541" s="2"/>
      <c r="G541" s="140"/>
      <c r="H541" s="2"/>
    </row>
    <row r="542" spans="1:8" s="3" customFormat="1" ht="23.25" customHeight="1" x14ac:dyDescent="0.25">
      <c r="A542" s="1"/>
      <c r="B542" s="141"/>
      <c r="C542" s="138"/>
      <c r="D542" s="138"/>
      <c r="E542" s="139"/>
      <c r="F542" s="2"/>
      <c r="G542" s="140"/>
      <c r="H542" s="2"/>
    </row>
    <row r="543" spans="1:8" s="3" customFormat="1" ht="23.25" customHeight="1" x14ac:dyDescent="0.25">
      <c r="A543" s="1"/>
      <c r="B543" s="141"/>
      <c r="C543" s="138"/>
      <c r="D543" s="138"/>
      <c r="E543" s="139"/>
      <c r="F543" s="2"/>
      <c r="G543" s="140"/>
      <c r="H543" s="2"/>
    </row>
    <row r="544" spans="1:8" s="3" customFormat="1" ht="23.25" customHeight="1" x14ac:dyDescent="0.25">
      <c r="A544" s="1"/>
      <c r="B544" s="141"/>
      <c r="C544" s="138"/>
      <c r="D544" s="138"/>
      <c r="E544" s="139"/>
      <c r="F544" s="2"/>
      <c r="G544" s="140"/>
      <c r="H544" s="2"/>
    </row>
    <row r="545" spans="1:8" s="3" customFormat="1" ht="23.25" customHeight="1" x14ac:dyDescent="0.25">
      <c r="A545" s="1"/>
      <c r="B545" s="141"/>
      <c r="C545" s="138"/>
      <c r="D545" s="138"/>
      <c r="E545" s="139"/>
      <c r="F545" s="2"/>
      <c r="G545" s="140"/>
      <c r="H545" s="2"/>
    </row>
    <row r="546" spans="1:8" s="3" customFormat="1" ht="23.25" customHeight="1" x14ac:dyDescent="0.25">
      <c r="A546" s="1"/>
      <c r="B546" s="141"/>
      <c r="C546" s="138"/>
      <c r="D546" s="138"/>
      <c r="E546" s="139"/>
      <c r="F546" s="2"/>
      <c r="G546" s="140"/>
      <c r="H546" s="2"/>
    </row>
    <row r="547" spans="1:8" s="3" customFormat="1" ht="23.25" customHeight="1" x14ac:dyDescent="0.25">
      <c r="A547" s="1"/>
      <c r="B547" s="141"/>
      <c r="C547" s="138"/>
      <c r="D547" s="138"/>
      <c r="E547" s="139"/>
      <c r="F547" s="2"/>
      <c r="G547" s="140"/>
      <c r="H547" s="2"/>
    </row>
    <row r="548" spans="1:8" s="3" customFormat="1" ht="23.25" customHeight="1" x14ac:dyDescent="0.25">
      <c r="A548" s="1"/>
      <c r="B548" s="141"/>
      <c r="C548" s="138"/>
      <c r="D548" s="138"/>
      <c r="E548" s="139"/>
      <c r="F548" s="2"/>
      <c r="G548" s="140"/>
      <c r="H548" s="2"/>
    </row>
    <row r="549" spans="1:8" s="3" customFormat="1" ht="23.25" customHeight="1" x14ac:dyDescent="0.25">
      <c r="A549" s="1"/>
      <c r="B549" s="141"/>
      <c r="C549" s="138"/>
      <c r="D549" s="138"/>
      <c r="E549" s="139"/>
      <c r="F549" s="2"/>
      <c r="G549" s="140"/>
      <c r="H549" s="2"/>
    </row>
    <row r="550" spans="1:8" s="3" customFormat="1" ht="23.25" customHeight="1" x14ac:dyDescent="0.25">
      <c r="A550" s="1"/>
      <c r="B550" s="141"/>
      <c r="C550" s="138"/>
      <c r="D550" s="138"/>
      <c r="E550" s="139"/>
      <c r="F550" s="2"/>
      <c r="G550" s="140"/>
      <c r="H550" s="2"/>
    </row>
    <row r="551" spans="1:8" s="3" customFormat="1" ht="23.25" customHeight="1" x14ac:dyDescent="0.25">
      <c r="A551" s="1"/>
      <c r="B551" s="141"/>
      <c r="C551" s="138"/>
      <c r="D551" s="138"/>
      <c r="E551" s="139"/>
      <c r="F551" s="2"/>
      <c r="G551" s="140"/>
      <c r="H551" s="2"/>
    </row>
    <row r="552" spans="1:8" s="3" customFormat="1" ht="23.25" customHeight="1" x14ac:dyDescent="0.25">
      <c r="A552" s="1"/>
      <c r="B552" s="141"/>
      <c r="C552" s="138"/>
      <c r="D552" s="138"/>
      <c r="E552" s="139"/>
      <c r="F552" s="2"/>
      <c r="G552" s="140"/>
      <c r="H552" s="2"/>
    </row>
    <row r="553" spans="1:8" s="3" customFormat="1" ht="23.25" customHeight="1" x14ac:dyDescent="0.25">
      <c r="A553" s="1"/>
      <c r="B553" s="141"/>
      <c r="C553" s="138"/>
      <c r="D553" s="138"/>
      <c r="E553" s="139"/>
      <c r="F553" s="2"/>
      <c r="G553" s="140"/>
      <c r="H553" s="2"/>
    </row>
    <row r="554" spans="1:8" s="3" customFormat="1" ht="23.25" customHeight="1" x14ac:dyDescent="0.25">
      <c r="A554" s="1"/>
      <c r="B554" s="141"/>
      <c r="C554" s="138"/>
      <c r="D554" s="138"/>
      <c r="E554" s="139"/>
      <c r="F554" s="2"/>
      <c r="G554" s="140"/>
      <c r="H554" s="2"/>
    </row>
    <row r="555" spans="1:8" s="3" customFormat="1" ht="23.25" customHeight="1" x14ac:dyDescent="0.25">
      <c r="A555" s="1"/>
      <c r="B555" s="141"/>
      <c r="C555" s="138"/>
      <c r="D555" s="138"/>
      <c r="E555" s="139"/>
      <c r="F555" s="2"/>
      <c r="G555" s="140"/>
      <c r="H555" s="2"/>
    </row>
    <row r="556" spans="1:8" s="3" customFormat="1" ht="23.25" customHeight="1" x14ac:dyDescent="0.25">
      <c r="A556" s="1"/>
      <c r="B556" s="141"/>
      <c r="C556" s="138"/>
      <c r="D556" s="138"/>
      <c r="E556" s="139"/>
      <c r="F556" s="2"/>
      <c r="G556" s="140"/>
      <c r="H556" s="2"/>
    </row>
    <row r="557" spans="1:8" s="3" customFormat="1" ht="23.25" customHeight="1" x14ac:dyDescent="0.25">
      <c r="A557" s="1"/>
      <c r="B557" s="141"/>
      <c r="C557" s="138"/>
      <c r="D557" s="138"/>
      <c r="E557" s="139"/>
      <c r="F557" s="2"/>
      <c r="G557" s="140"/>
      <c r="H557" s="2"/>
    </row>
    <row r="558" spans="1:8" s="3" customFormat="1" ht="23.25" customHeight="1" x14ac:dyDescent="0.25">
      <c r="A558" s="1"/>
      <c r="B558" s="141"/>
      <c r="C558" s="138"/>
      <c r="D558" s="138"/>
      <c r="E558" s="139"/>
      <c r="F558" s="2"/>
      <c r="G558" s="140"/>
      <c r="H558" s="2"/>
    </row>
    <row r="559" spans="1:8" s="3" customFormat="1" ht="23.25" customHeight="1" x14ac:dyDescent="0.25">
      <c r="A559" s="1"/>
      <c r="B559" s="141"/>
      <c r="C559" s="138"/>
      <c r="D559" s="138"/>
      <c r="E559" s="139"/>
      <c r="F559" s="2"/>
      <c r="G559" s="140"/>
      <c r="H559" s="2"/>
    </row>
    <row r="560" spans="1:8" s="3" customFormat="1" ht="23.25" customHeight="1" x14ac:dyDescent="0.25">
      <c r="A560" s="1"/>
      <c r="B560" s="141"/>
      <c r="C560" s="138"/>
      <c r="D560" s="138"/>
      <c r="E560" s="139"/>
      <c r="F560" s="2"/>
      <c r="G560" s="140"/>
      <c r="H560" s="2"/>
    </row>
    <row r="561" spans="1:8" s="3" customFormat="1" ht="23.25" customHeight="1" x14ac:dyDescent="0.25">
      <c r="A561" s="1"/>
      <c r="B561" s="141"/>
      <c r="C561" s="138"/>
      <c r="D561" s="138"/>
      <c r="E561" s="139"/>
      <c r="F561" s="2"/>
      <c r="G561" s="140"/>
      <c r="H561" s="2"/>
    </row>
    <row r="562" spans="1:8" s="3" customFormat="1" ht="23.25" customHeight="1" x14ac:dyDescent="0.25">
      <c r="A562" s="1"/>
      <c r="B562" s="141"/>
      <c r="C562" s="138"/>
      <c r="D562" s="138"/>
      <c r="E562" s="139"/>
      <c r="F562" s="2"/>
      <c r="G562" s="140"/>
      <c r="H562" s="2"/>
    </row>
    <row r="563" spans="1:8" s="3" customFormat="1" ht="23.25" customHeight="1" x14ac:dyDescent="0.25">
      <c r="A563" s="1"/>
      <c r="B563" s="141"/>
      <c r="C563" s="138"/>
      <c r="D563" s="138"/>
      <c r="E563" s="139"/>
      <c r="F563" s="2"/>
      <c r="G563" s="140"/>
      <c r="H563" s="2"/>
    </row>
    <row r="564" spans="1:8" s="3" customFormat="1" ht="23.25" customHeight="1" x14ac:dyDescent="0.25">
      <c r="A564" s="1"/>
      <c r="B564" s="141"/>
      <c r="C564" s="138"/>
      <c r="D564" s="138"/>
      <c r="E564" s="139"/>
      <c r="F564" s="2"/>
      <c r="G564" s="140"/>
      <c r="H564" s="2"/>
    </row>
    <row r="565" spans="1:8" s="3" customFormat="1" ht="23.25" customHeight="1" x14ac:dyDescent="0.25">
      <c r="A565" s="1"/>
      <c r="B565" s="141"/>
      <c r="C565" s="138"/>
      <c r="D565" s="138"/>
      <c r="E565" s="139"/>
      <c r="F565" s="2"/>
      <c r="G565" s="140"/>
      <c r="H565" s="2"/>
    </row>
    <row r="566" spans="1:8" s="3" customFormat="1" ht="23.25" customHeight="1" x14ac:dyDescent="0.25">
      <c r="A566" s="1"/>
      <c r="B566" s="141"/>
      <c r="C566" s="138"/>
      <c r="D566" s="138"/>
      <c r="E566" s="139"/>
      <c r="F566" s="2"/>
      <c r="G566" s="140"/>
      <c r="H566" s="2"/>
    </row>
    <row r="567" spans="1:8" s="3" customFormat="1" ht="23.25" customHeight="1" x14ac:dyDescent="0.25">
      <c r="A567" s="1"/>
      <c r="B567" s="141"/>
      <c r="C567" s="138"/>
      <c r="D567" s="138"/>
      <c r="E567" s="139"/>
      <c r="F567" s="2"/>
      <c r="G567" s="140"/>
      <c r="H567" s="2"/>
    </row>
    <row r="568" spans="1:8" s="3" customFormat="1" ht="23.25" customHeight="1" x14ac:dyDescent="0.25">
      <c r="A568" s="1"/>
      <c r="B568" s="141"/>
      <c r="C568" s="138"/>
      <c r="D568" s="138"/>
      <c r="E568" s="139"/>
      <c r="F568" s="2"/>
      <c r="G568" s="140"/>
      <c r="H568" s="2"/>
    </row>
    <row r="569" spans="1:8" s="3" customFormat="1" ht="23.25" customHeight="1" x14ac:dyDescent="0.25">
      <c r="A569" s="1"/>
      <c r="B569" s="141"/>
      <c r="C569" s="138"/>
      <c r="D569" s="138"/>
      <c r="E569" s="139"/>
      <c r="F569" s="2"/>
      <c r="G569" s="140"/>
      <c r="H569" s="2"/>
    </row>
    <row r="570" spans="1:8" s="3" customFormat="1" ht="23.25" customHeight="1" x14ac:dyDescent="0.25">
      <c r="A570" s="1"/>
      <c r="B570" s="141"/>
      <c r="C570" s="138"/>
      <c r="D570" s="138"/>
      <c r="E570" s="139"/>
      <c r="F570" s="2"/>
      <c r="G570" s="140"/>
      <c r="H570" s="2"/>
    </row>
    <row r="571" spans="1:8" s="3" customFormat="1" ht="23.25" customHeight="1" x14ac:dyDescent="0.25">
      <c r="A571" s="1"/>
      <c r="B571" s="141"/>
      <c r="C571" s="138"/>
      <c r="D571" s="138"/>
      <c r="E571" s="139"/>
      <c r="F571" s="2"/>
      <c r="G571" s="140"/>
      <c r="H571" s="2"/>
    </row>
    <row r="572" spans="1:8" s="3" customFormat="1" ht="23.25" customHeight="1" x14ac:dyDescent="0.25">
      <c r="A572" s="1"/>
      <c r="B572" s="141"/>
      <c r="C572" s="138"/>
      <c r="D572" s="138"/>
      <c r="E572" s="139"/>
      <c r="F572" s="2"/>
      <c r="G572" s="140"/>
      <c r="H572" s="2"/>
    </row>
    <row r="573" spans="1:8" s="3" customFormat="1" ht="23.25" customHeight="1" x14ac:dyDescent="0.25">
      <c r="A573" s="1"/>
      <c r="B573" s="141"/>
      <c r="C573" s="138"/>
      <c r="D573" s="138"/>
      <c r="E573" s="139"/>
      <c r="F573" s="2"/>
      <c r="G573" s="140"/>
      <c r="H573" s="2"/>
    </row>
    <row r="574" spans="1:8" s="3" customFormat="1" ht="23.25" customHeight="1" x14ac:dyDescent="0.25">
      <c r="A574" s="1"/>
      <c r="B574" s="141"/>
      <c r="C574" s="138"/>
      <c r="D574" s="138"/>
      <c r="E574" s="139"/>
      <c r="F574" s="2"/>
      <c r="G574" s="140"/>
      <c r="H574" s="2"/>
    </row>
    <row r="575" spans="1:8" s="3" customFormat="1" ht="23.25" customHeight="1" x14ac:dyDescent="0.25">
      <c r="A575" s="1"/>
      <c r="B575" s="141"/>
      <c r="C575" s="138"/>
      <c r="D575" s="138"/>
      <c r="E575" s="139"/>
      <c r="F575" s="2"/>
      <c r="G575" s="140"/>
      <c r="H575" s="2"/>
    </row>
    <row r="576" spans="1:8" s="3" customFormat="1" ht="23.25" customHeight="1" x14ac:dyDescent="0.25">
      <c r="A576" s="1"/>
      <c r="B576" s="141"/>
      <c r="C576" s="138"/>
      <c r="D576" s="138"/>
      <c r="E576" s="139"/>
      <c r="F576" s="2"/>
      <c r="G576" s="140"/>
      <c r="H576" s="2"/>
    </row>
    <row r="577" spans="1:8" s="3" customFormat="1" ht="23.25" customHeight="1" x14ac:dyDescent="0.25">
      <c r="A577" s="1"/>
      <c r="B577" s="141"/>
      <c r="C577" s="138"/>
      <c r="D577" s="138"/>
      <c r="E577" s="139"/>
      <c r="F577" s="2"/>
      <c r="G577" s="140"/>
      <c r="H577" s="2"/>
    </row>
    <row r="578" spans="1:8" s="3" customFormat="1" ht="23.25" customHeight="1" x14ac:dyDescent="0.25">
      <c r="A578" s="1"/>
      <c r="B578" s="141"/>
      <c r="C578" s="138"/>
      <c r="D578" s="138"/>
      <c r="E578" s="139"/>
      <c r="F578" s="2"/>
      <c r="G578" s="140"/>
      <c r="H578" s="2"/>
    </row>
    <row r="579" spans="1:8" s="3" customFormat="1" ht="23.25" customHeight="1" x14ac:dyDescent="0.25">
      <c r="A579" s="1"/>
      <c r="B579" s="141"/>
      <c r="C579" s="138"/>
      <c r="D579" s="138"/>
      <c r="E579" s="139"/>
      <c r="F579" s="2"/>
      <c r="G579" s="140"/>
      <c r="H579" s="2"/>
    </row>
    <row r="580" spans="1:8" s="3" customFormat="1" ht="23.25" customHeight="1" x14ac:dyDescent="0.25">
      <c r="A580" s="1"/>
      <c r="B580" s="141"/>
      <c r="C580" s="138"/>
      <c r="D580" s="138"/>
      <c r="E580" s="139"/>
      <c r="F580" s="2"/>
      <c r="G580" s="140"/>
      <c r="H580" s="2"/>
    </row>
    <row r="581" spans="1:8" s="3" customFormat="1" ht="23.25" customHeight="1" x14ac:dyDescent="0.25">
      <c r="A581" s="1"/>
      <c r="B581" s="141"/>
      <c r="C581" s="138"/>
      <c r="D581" s="138"/>
      <c r="E581" s="139"/>
      <c r="F581" s="2"/>
      <c r="G581" s="140"/>
      <c r="H581" s="2"/>
    </row>
  </sheetData>
  <mergeCells count="14">
    <mergeCell ref="A6:A7"/>
    <mergeCell ref="B1:G1"/>
    <mergeCell ref="B2:G2"/>
    <mergeCell ref="B3:G3"/>
    <mergeCell ref="A4:G4"/>
    <mergeCell ref="B5:G5"/>
    <mergeCell ref="A196:B196"/>
    <mergeCell ref="F196:G196"/>
    <mergeCell ref="A188:B188"/>
    <mergeCell ref="F188:G188"/>
    <mergeCell ref="A189:B189"/>
    <mergeCell ref="F189:G189"/>
    <mergeCell ref="A195:B195"/>
    <mergeCell ref="F195:G195"/>
  </mergeCells>
  <printOptions horizontalCentered="1"/>
  <pageMargins left="0.511811023622047" right="0.511811023622047" top="0.484251969" bottom="0.261811024" header="0.511811023622047" footer="0.511811023622047"/>
  <pageSetup scale="45" fitToHeight="4" orientation="portrait" r:id="rId1"/>
  <headerFooter>
    <oddFooter>&amp;C&amp;P</oddFooter>
    <evenHeader xml:space="preserve">&amp;C&amp;[Página1
</evenHeader>
    <firstFooter>&amp;CPAGINA - 1</firstFooter>
  </headerFooter>
  <rowBreaks count="3" manualBreakCount="3">
    <brk id="37" max="6" man="1"/>
    <brk id="89" max="6" man="1"/>
    <brk id="132" max="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E47DA-78E9-45A5-9CE5-B3BFECF82921}">
  <sheetPr>
    <tabColor rgb="FF92D050"/>
  </sheetPr>
  <dimension ref="A1:T189"/>
  <sheetViews>
    <sheetView view="pageBreakPreview" topLeftCell="C1" zoomScale="84" zoomScaleNormal="100" zoomScaleSheetLayoutView="84" workbookViewId="0">
      <selection activeCell="H106" sqref="H106"/>
    </sheetView>
  </sheetViews>
  <sheetFormatPr baseColWidth="10" defaultColWidth="21.109375" defaultRowHeight="16.8" x14ac:dyDescent="0.3"/>
  <cols>
    <col min="1" max="1" width="7.88671875" style="158" bestFit="1" customWidth="1"/>
    <col min="2" max="2" width="8.6640625" style="161" customWidth="1"/>
    <col min="3" max="3" width="7" style="161" bestFit="1" customWidth="1"/>
    <col min="4" max="4" width="7.6640625" style="161" customWidth="1"/>
    <col min="5" max="5" width="7.5546875" style="161" bestFit="1" customWidth="1"/>
    <col min="6" max="6" width="50.6640625" style="161" customWidth="1"/>
    <col min="7" max="7" width="19.88671875" style="161" customWidth="1"/>
    <col min="8" max="8" width="20" style="289" customWidth="1"/>
    <col min="9" max="9" width="19.6640625" style="289" customWidth="1"/>
    <col min="10" max="10" width="21.88671875" style="289" customWidth="1"/>
    <col min="11" max="11" width="20.6640625" style="248" customWidth="1"/>
    <col min="12" max="16" width="11.6640625" style="289" hidden="1" customWidth="1"/>
    <col min="17" max="17" width="11.6640625" style="290" hidden="1" customWidth="1"/>
    <col min="18" max="18" width="11.6640625" style="289" hidden="1" customWidth="1"/>
    <col min="19" max="19" width="24.33203125" style="161" customWidth="1"/>
    <col min="20" max="20" width="17.5546875" style="161" customWidth="1"/>
    <col min="21" max="16384" width="21.109375" style="161"/>
  </cols>
  <sheetData>
    <row r="1" spans="1:20" ht="27.75" customHeight="1" x14ac:dyDescent="0.3">
      <c r="B1" s="159"/>
      <c r="C1" s="159"/>
      <c r="D1" s="159"/>
      <c r="E1" s="159"/>
      <c r="F1" s="160" t="s">
        <v>345</v>
      </c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</row>
    <row r="2" spans="1:20" ht="20.25" customHeight="1" x14ac:dyDescent="0.3">
      <c r="B2" s="159"/>
      <c r="C2" s="159"/>
      <c r="D2" s="159"/>
      <c r="E2" s="159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</row>
    <row r="3" spans="1:20" ht="0.75" hidden="1" customHeight="1" x14ac:dyDescent="0.3">
      <c r="A3" s="162"/>
      <c r="B3" s="162"/>
      <c r="C3" s="162"/>
      <c r="D3" s="162"/>
      <c r="E3" s="162"/>
      <c r="F3" s="162"/>
      <c r="G3" s="162"/>
      <c r="H3" s="163"/>
      <c r="I3" s="164"/>
      <c r="J3" s="164"/>
      <c r="K3" s="165"/>
      <c r="L3" s="164"/>
      <c r="M3" s="164"/>
      <c r="N3" s="164"/>
      <c r="O3" s="164"/>
      <c r="P3" s="164"/>
      <c r="Q3" s="166"/>
      <c r="R3" s="164"/>
      <c r="S3" s="167"/>
    </row>
    <row r="4" spans="1:20" ht="27" customHeight="1" x14ac:dyDescent="0.3">
      <c r="A4" s="168"/>
      <c r="B4" s="169"/>
      <c r="C4" s="169"/>
      <c r="D4" s="169"/>
      <c r="E4" s="170" t="s">
        <v>346</v>
      </c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</row>
    <row r="5" spans="1:20" ht="24.75" customHeight="1" x14ac:dyDescent="0.3">
      <c r="A5" s="168"/>
      <c r="B5" s="169"/>
      <c r="C5" s="169"/>
      <c r="D5" s="169"/>
      <c r="E5" s="170" t="s">
        <v>347</v>
      </c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</row>
    <row r="6" spans="1:20" ht="23.25" customHeight="1" thickBot="1" x14ac:dyDescent="0.35">
      <c r="A6" s="171"/>
      <c r="B6" s="172"/>
      <c r="C6" s="172"/>
      <c r="D6" s="172"/>
      <c r="E6" s="170">
        <v>2022</v>
      </c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</row>
    <row r="7" spans="1:20" s="179" customFormat="1" ht="33" customHeight="1" thickBot="1" x14ac:dyDescent="0.3">
      <c r="A7" s="173" t="s">
        <v>348</v>
      </c>
      <c r="B7" s="174" t="s">
        <v>349</v>
      </c>
      <c r="C7" s="175" t="s">
        <v>350</v>
      </c>
      <c r="D7" s="174" t="s">
        <v>351</v>
      </c>
      <c r="E7" s="175" t="s">
        <v>352</v>
      </c>
      <c r="F7" s="176" t="s">
        <v>4</v>
      </c>
      <c r="G7" s="176" t="s">
        <v>353</v>
      </c>
      <c r="H7" s="177" t="s">
        <v>354</v>
      </c>
      <c r="I7" s="177" t="s">
        <v>355</v>
      </c>
      <c r="J7" s="177" t="s">
        <v>356</v>
      </c>
      <c r="K7" s="177" t="s">
        <v>357</v>
      </c>
      <c r="L7" s="177" t="s">
        <v>358</v>
      </c>
      <c r="M7" s="177" t="s">
        <v>359</v>
      </c>
      <c r="N7" s="177" t="s">
        <v>360</v>
      </c>
      <c r="O7" s="177" t="s">
        <v>361</v>
      </c>
      <c r="P7" s="177" t="s">
        <v>362</v>
      </c>
      <c r="Q7" s="177" t="s">
        <v>363</v>
      </c>
      <c r="R7" s="177" t="s">
        <v>364</v>
      </c>
      <c r="S7" s="178" t="s">
        <v>365</v>
      </c>
    </row>
    <row r="8" spans="1:20" s="186" customFormat="1" ht="42" customHeight="1" thickTop="1" thickBot="1" x14ac:dyDescent="0.3">
      <c r="A8" s="180"/>
      <c r="B8" s="181"/>
      <c r="C8" s="181"/>
      <c r="D8" s="181"/>
      <c r="E8" s="181"/>
      <c r="F8" s="182" t="s">
        <v>10</v>
      </c>
      <c r="G8" s="183">
        <f t="shared" ref="G8:R8" si="0">SUM(G9:G28)</f>
        <v>24156055.529999997</v>
      </c>
      <c r="H8" s="183">
        <f t="shared" si="0"/>
        <v>29583097.27</v>
      </c>
      <c r="I8" s="183">
        <f t="shared" si="0"/>
        <v>30757565.120000001</v>
      </c>
      <c r="J8" s="183">
        <f t="shared" si="0"/>
        <v>32997581.329999998</v>
      </c>
      <c r="K8" s="183">
        <f t="shared" si="0"/>
        <v>38650371.339999996</v>
      </c>
      <c r="L8" s="183">
        <f t="shared" si="0"/>
        <v>0</v>
      </c>
      <c r="M8" s="183">
        <f t="shared" si="0"/>
        <v>0</v>
      </c>
      <c r="N8" s="183">
        <f t="shared" si="0"/>
        <v>0</v>
      </c>
      <c r="O8" s="183">
        <f t="shared" si="0"/>
        <v>0</v>
      </c>
      <c r="P8" s="183">
        <f t="shared" si="0"/>
        <v>0</v>
      </c>
      <c r="Q8" s="183">
        <f t="shared" si="0"/>
        <v>0</v>
      </c>
      <c r="R8" s="183">
        <f t="shared" si="0"/>
        <v>0</v>
      </c>
      <c r="S8" s="184">
        <f>SUM(G8:R8)</f>
        <v>156144670.59</v>
      </c>
      <c r="T8" s="185"/>
    </row>
    <row r="9" spans="1:20" s="196" customFormat="1" ht="26.25" customHeight="1" x14ac:dyDescent="0.25">
      <c r="A9" s="187">
        <v>2</v>
      </c>
      <c r="B9" s="188">
        <v>1</v>
      </c>
      <c r="C9" s="188">
        <v>1</v>
      </c>
      <c r="D9" s="188">
        <v>1</v>
      </c>
      <c r="E9" s="189" t="s">
        <v>366</v>
      </c>
      <c r="F9" s="190" t="s">
        <v>14</v>
      </c>
      <c r="G9" s="191">
        <v>16684033.33</v>
      </c>
      <c r="H9" s="192">
        <v>17130885.23</v>
      </c>
      <c r="I9" s="191">
        <f>16699900-16433.92</f>
        <v>16683466.08</v>
      </c>
      <c r="J9" s="191">
        <v>18038900</v>
      </c>
      <c r="K9" s="191">
        <v>17415900</v>
      </c>
      <c r="L9" s="191"/>
      <c r="M9" s="191"/>
      <c r="N9" s="191"/>
      <c r="O9" s="191"/>
      <c r="P9" s="191"/>
      <c r="Q9" s="193"/>
      <c r="R9" s="191"/>
      <c r="S9" s="194">
        <f>SUM(G9:R9)</f>
        <v>85953184.640000001</v>
      </c>
      <c r="T9" s="195"/>
    </row>
    <row r="10" spans="1:20" s="196" customFormat="1" ht="26.25" customHeight="1" x14ac:dyDescent="0.25">
      <c r="A10" s="197">
        <v>2</v>
      </c>
      <c r="B10" s="198">
        <v>1</v>
      </c>
      <c r="C10" s="198">
        <v>1</v>
      </c>
      <c r="D10" s="198">
        <v>2</v>
      </c>
      <c r="E10" s="199" t="s">
        <v>366</v>
      </c>
      <c r="F10" s="200" t="s">
        <v>367</v>
      </c>
      <c r="G10" s="201">
        <v>1510000</v>
      </c>
      <c r="H10" s="202">
        <v>3141000</v>
      </c>
      <c r="I10" s="201">
        <v>3166000</v>
      </c>
      <c r="J10" s="201">
        <v>3804000</v>
      </c>
      <c r="K10" s="201">
        <v>3902000</v>
      </c>
      <c r="L10" s="201"/>
      <c r="M10" s="201"/>
      <c r="N10" s="201"/>
      <c r="O10" s="201"/>
      <c r="P10" s="201"/>
      <c r="Q10" s="203"/>
      <c r="R10" s="201"/>
      <c r="S10" s="204">
        <f>SUM(G10:R10)</f>
        <v>15523000</v>
      </c>
      <c r="T10" s="195"/>
    </row>
    <row r="11" spans="1:20" s="196" customFormat="1" ht="26.25" customHeight="1" x14ac:dyDescent="0.25">
      <c r="A11" s="197">
        <v>2</v>
      </c>
      <c r="B11" s="198">
        <v>1</v>
      </c>
      <c r="C11" s="198">
        <v>1</v>
      </c>
      <c r="D11" s="198">
        <v>2</v>
      </c>
      <c r="E11" s="199" t="s">
        <v>368</v>
      </c>
      <c r="F11" s="205" t="s">
        <v>20</v>
      </c>
      <c r="G11" s="201">
        <v>0</v>
      </c>
      <c r="H11" s="202">
        <v>1735000</v>
      </c>
      <c r="I11" s="206">
        <v>0</v>
      </c>
      <c r="J11" s="201">
        <f>2025000-15000</f>
        <v>2010000</v>
      </c>
      <c r="K11" s="201">
        <v>6135000</v>
      </c>
      <c r="L11" s="201"/>
      <c r="M11" s="201"/>
      <c r="N11" s="201"/>
      <c r="O11" s="201"/>
      <c r="P11" s="201"/>
      <c r="Q11" s="203"/>
      <c r="R11" s="201"/>
      <c r="S11" s="207">
        <f t="shared" ref="S11:S74" si="1">SUM(G11:R11)</f>
        <v>9880000</v>
      </c>
      <c r="T11" s="195"/>
    </row>
    <row r="12" spans="1:20" s="196" customFormat="1" ht="24.75" customHeight="1" x14ac:dyDescent="0.25">
      <c r="A12" s="197">
        <v>2</v>
      </c>
      <c r="B12" s="198">
        <v>1</v>
      </c>
      <c r="C12" s="198">
        <v>1</v>
      </c>
      <c r="D12" s="198">
        <v>3</v>
      </c>
      <c r="E12" s="199" t="s">
        <v>366</v>
      </c>
      <c r="F12" s="200" t="s">
        <v>369</v>
      </c>
      <c r="G12" s="201">
        <v>3048250</v>
      </c>
      <c r="H12" s="202">
        <v>3048250</v>
      </c>
      <c r="I12" s="201">
        <v>3048250</v>
      </c>
      <c r="J12" s="201">
        <v>3048250</v>
      </c>
      <c r="K12" s="201">
        <v>3048250</v>
      </c>
      <c r="L12" s="201"/>
      <c r="M12" s="201"/>
      <c r="N12" s="201"/>
      <c r="O12" s="201"/>
      <c r="P12" s="201"/>
      <c r="Q12" s="203"/>
      <c r="R12" s="201"/>
      <c r="S12" s="207">
        <f t="shared" si="1"/>
        <v>15241250</v>
      </c>
      <c r="T12" s="208"/>
    </row>
    <row r="13" spans="1:20" s="196" customFormat="1" ht="26.25" hidden="1" customHeight="1" x14ac:dyDescent="0.25">
      <c r="A13" s="197">
        <v>2</v>
      </c>
      <c r="B13" s="198">
        <v>1</v>
      </c>
      <c r="C13" s="198">
        <v>1</v>
      </c>
      <c r="D13" s="198">
        <v>4</v>
      </c>
      <c r="E13" s="199" t="s">
        <v>366</v>
      </c>
      <c r="F13" s="200" t="s">
        <v>370</v>
      </c>
      <c r="G13" s="201">
        <v>0</v>
      </c>
      <c r="H13" s="202">
        <v>0</v>
      </c>
      <c r="I13" s="201">
        <v>0</v>
      </c>
      <c r="J13" s="201"/>
      <c r="K13" s="201"/>
      <c r="L13" s="201"/>
      <c r="M13" s="201"/>
      <c r="N13" s="201"/>
      <c r="O13" s="201"/>
      <c r="P13" s="201"/>
      <c r="Q13" s="203"/>
      <c r="R13" s="201"/>
      <c r="S13" s="207">
        <f t="shared" si="1"/>
        <v>0</v>
      </c>
    </row>
    <row r="14" spans="1:20" s="196" customFormat="1" ht="26.25" customHeight="1" x14ac:dyDescent="0.25">
      <c r="A14" s="197">
        <v>2</v>
      </c>
      <c r="B14" s="198">
        <v>1</v>
      </c>
      <c r="C14" s="198">
        <v>1</v>
      </c>
      <c r="D14" s="198">
        <v>5</v>
      </c>
      <c r="E14" s="199" t="s">
        <v>371</v>
      </c>
      <c r="F14" s="200" t="s">
        <v>372</v>
      </c>
      <c r="G14" s="201">
        <v>322147.20000000001</v>
      </c>
      <c r="H14" s="202">
        <v>209970.19</v>
      </c>
      <c r="I14" s="201">
        <v>373642.89</v>
      </c>
      <c r="J14" s="201">
        <v>125924.13</v>
      </c>
      <c r="K14" s="201">
        <f>610631.03-131531.99</f>
        <v>479099.04000000004</v>
      </c>
      <c r="L14" s="201"/>
      <c r="M14" s="201"/>
      <c r="N14" s="201"/>
      <c r="O14" s="201"/>
      <c r="P14" s="201"/>
      <c r="Q14" s="203"/>
      <c r="R14" s="201"/>
      <c r="S14" s="207">
        <f t="shared" si="1"/>
        <v>1510783.4500000002</v>
      </c>
      <c r="T14" s="195"/>
    </row>
    <row r="15" spans="1:20" s="196" customFormat="1" ht="26.25" customHeight="1" x14ac:dyDescent="0.25">
      <c r="A15" s="197">
        <v>2</v>
      </c>
      <c r="B15" s="198">
        <v>1</v>
      </c>
      <c r="C15" s="198">
        <v>1</v>
      </c>
      <c r="D15" s="198">
        <v>6</v>
      </c>
      <c r="E15" s="199" t="s">
        <v>366</v>
      </c>
      <c r="F15" s="200" t="s">
        <v>373</v>
      </c>
      <c r="G15" s="201"/>
      <c r="H15" s="201">
        <v>127967.45</v>
      </c>
      <c r="I15" s="201">
        <v>60543.26</v>
      </c>
      <c r="J15" s="201">
        <v>292594.2</v>
      </c>
      <c r="K15" s="201">
        <v>125906.2</v>
      </c>
      <c r="L15" s="201"/>
      <c r="M15" s="201"/>
      <c r="N15" s="201"/>
      <c r="O15" s="201"/>
      <c r="P15" s="201"/>
      <c r="Q15" s="203"/>
      <c r="R15" s="201"/>
      <c r="S15" s="207">
        <f t="shared" si="1"/>
        <v>607011.11</v>
      </c>
      <c r="T15" s="195"/>
    </row>
    <row r="16" spans="1:20" s="196" customFormat="1" ht="23.25" customHeight="1" x14ac:dyDescent="0.25">
      <c r="A16" s="197">
        <v>2</v>
      </c>
      <c r="B16" s="198">
        <v>1</v>
      </c>
      <c r="C16" s="198">
        <v>2</v>
      </c>
      <c r="D16" s="198">
        <v>2</v>
      </c>
      <c r="E16" s="199" t="s">
        <v>366</v>
      </c>
      <c r="F16" s="205" t="s">
        <v>374</v>
      </c>
      <c r="G16" s="201">
        <v>30000</v>
      </c>
      <c r="H16" s="202">
        <v>30000</v>
      </c>
      <c r="I16" s="201">
        <v>30000</v>
      </c>
      <c r="J16" s="201">
        <v>36000</v>
      </c>
      <c r="K16" s="201">
        <v>36000</v>
      </c>
      <c r="L16" s="201"/>
      <c r="M16" s="201"/>
      <c r="N16" s="201"/>
      <c r="O16" s="201"/>
      <c r="P16" s="201"/>
      <c r="Q16" s="203"/>
      <c r="R16" s="201"/>
      <c r="S16" s="207">
        <f t="shared" si="1"/>
        <v>162000</v>
      </c>
      <c r="T16" s="195"/>
    </row>
    <row r="17" spans="1:20" s="196" customFormat="1" ht="26.25" hidden="1" customHeight="1" x14ac:dyDescent="0.25">
      <c r="A17" s="197">
        <v>2</v>
      </c>
      <c r="B17" s="198">
        <v>1</v>
      </c>
      <c r="C17" s="198">
        <v>2</v>
      </c>
      <c r="D17" s="198">
        <v>2</v>
      </c>
      <c r="E17" s="199" t="s">
        <v>371</v>
      </c>
      <c r="F17" s="205" t="s">
        <v>375</v>
      </c>
      <c r="G17" s="201">
        <v>0</v>
      </c>
      <c r="H17" s="201">
        <v>0</v>
      </c>
      <c r="I17" s="201">
        <v>0</v>
      </c>
      <c r="J17" s="201"/>
      <c r="K17" s="201"/>
      <c r="L17" s="201"/>
      <c r="M17" s="201"/>
      <c r="N17" s="201"/>
      <c r="O17" s="201"/>
      <c r="P17" s="201"/>
      <c r="Q17" s="203"/>
      <c r="R17" s="201"/>
      <c r="S17" s="207">
        <f t="shared" si="1"/>
        <v>0</v>
      </c>
    </row>
    <row r="18" spans="1:20" s="196" customFormat="1" ht="26.25" customHeight="1" x14ac:dyDescent="0.25">
      <c r="A18" s="197">
        <v>2</v>
      </c>
      <c r="B18" s="198">
        <v>1</v>
      </c>
      <c r="C18" s="198">
        <v>2</v>
      </c>
      <c r="D18" s="198">
        <v>2</v>
      </c>
      <c r="E18" s="199" t="s">
        <v>376</v>
      </c>
      <c r="F18" s="205" t="s">
        <v>377</v>
      </c>
      <c r="G18" s="201">
        <v>862500</v>
      </c>
      <c r="H18" s="202">
        <v>832500</v>
      </c>
      <c r="I18" s="201">
        <v>829500</v>
      </c>
      <c r="J18" s="201">
        <v>829500</v>
      </c>
      <c r="K18" s="201">
        <v>844500</v>
      </c>
      <c r="L18" s="201"/>
      <c r="M18" s="201"/>
      <c r="N18" s="201"/>
      <c r="O18" s="201"/>
      <c r="P18" s="201"/>
      <c r="Q18" s="203"/>
      <c r="R18" s="201"/>
      <c r="S18" s="207">
        <f t="shared" si="1"/>
        <v>4198500</v>
      </c>
      <c r="T18" s="195"/>
    </row>
    <row r="19" spans="1:20" s="196" customFormat="1" ht="26.25" hidden="1" customHeight="1" x14ac:dyDescent="0.25">
      <c r="A19" s="197">
        <v>2</v>
      </c>
      <c r="B19" s="198">
        <v>1</v>
      </c>
      <c r="C19" s="198">
        <v>2</v>
      </c>
      <c r="D19" s="198">
        <v>2</v>
      </c>
      <c r="E19" s="199" t="s">
        <v>368</v>
      </c>
      <c r="F19" s="205" t="s">
        <v>378</v>
      </c>
      <c r="G19" s="201">
        <v>0</v>
      </c>
      <c r="H19" s="201">
        <v>0</v>
      </c>
      <c r="I19" s="201">
        <v>0</v>
      </c>
      <c r="J19" s="201"/>
      <c r="K19" s="201"/>
      <c r="L19" s="201"/>
      <c r="M19" s="201"/>
      <c r="N19" s="201"/>
      <c r="O19" s="201"/>
      <c r="P19" s="201"/>
      <c r="Q19" s="203"/>
      <c r="R19" s="201"/>
      <c r="S19" s="207">
        <f t="shared" si="1"/>
        <v>0</v>
      </c>
    </row>
    <row r="20" spans="1:20" s="196" customFormat="1" ht="25.5" customHeight="1" x14ac:dyDescent="0.25">
      <c r="A20" s="197">
        <v>2</v>
      </c>
      <c r="B20" s="198">
        <v>1</v>
      </c>
      <c r="C20" s="198">
        <v>2</v>
      </c>
      <c r="D20" s="198">
        <v>2</v>
      </c>
      <c r="E20" s="199" t="s">
        <v>379</v>
      </c>
      <c r="F20" s="205" t="s">
        <v>380</v>
      </c>
      <c r="G20" s="201">
        <v>185625</v>
      </c>
      <c r="H20" s="202">
        <v>0</v>
      </c>
      <c r="I20" s="201">
        <v>0</v>
      </c>
      <c r="J20" s="201">
        <v>0</v>
      </c>
      <c r="K20" s="201">
        <v>0</v>
      </c>
      <c r="L20" s="201"/>
      <c r="M20" s="201"/>
      <c r="N20" s="201"/>
      <c r="O20" s="201"/>
      <c r="P20" s="201"/>
      <c r="Q20" s="203"/>
      <c r="R20" s="201"/>
      <c r="S20" s="207">
        <f t="shared" si="1"/>
        <v>185625</v>
      </c>
    </row>
    <row r="21" spans="1:20" s="196" customFormat="1" ht="26.25" hidden="1" customHeight="1" x14ac:dyDescent="0.25">
      <c r="A21" s="197">
        <v>2</v>
      </c>
      <c r="B21" s="198">
        <v>1</v>
      </c>
      <c r="C21" s="198">
        <v>2</v>
      </c>
      <c r="D21" s="198">
        <v>2</v>
      </c>
      <c r="E21" s="199" t="s">
        <v>381</v>
      </c>
      <c r="F21" s="205" t="s">
        <v>44</v>
      </c>
      <c r="G21" s="201">
        <v>0</v>
      </c>
      <c r="H21" s="201">
        <v>0</v>
      </c>
      <c r="I21" s="201">
        <v>0</v>
      </c>
      <c r="J21" s="201"/>
      <c r="K21" s="201"/>
      <c r="L21" s="201"/>
      <c r="M21" s="201"/>
      <c r="N21" s="201"/>
      <c r="O21" s="201"/>
      <c r="P21" s="201"/>
      <c r="Q21" s="203"/>
      <c r="R21" s="201"/>
      <c r="S21" s="207">
        <f t="shared" si="1"/>
        <v>0</v>
      </c>
    </row>
    <row r="22" spans="1:20" s="196" customFormat="1" ht="26.25" customHeight="1" x14ac:dyDescent="0.25">
      <c r="A22" s="197">
        <v>2</v>
      </c>
      <c r="B22" s="198">
        <v>1</v>
      </c>
      <c r="C22" s="198">
        <v>3</v>
      </c>
      <c r="D22" s="198">
        <v>1</v>
      </c>
      <c r="E22" s="199" t="s">
        <v>366</v>
      </c>
      <c r="F22" s="200" t="s">
        <v>48</v>
      </c>
      <c r="G22" s="201">
        <v>1320000</v>
      </c>
      <c r="H22" s="202">
        <v>0</v>
      </c>
      <c r="I22" s="201">
        <v>2920000</v>
      </c>
      <c r="J22" s="201">
        <v>1240000</v>
      </c>
      <c r="K22" s="201">
        <f>2880000-40000</f>
        <v>2840000</v>
      </c>
      <c r="L22" s="201"/>
      <c r="M22" s="201"/>
      <c r="N22" s="201"/>
      <c r="O22" s="201"/>
      <c r="P22" s="201"/>
      <c r="Q22" s="203"/>
      <c r="R22" s="201"/>
      <c r="S22" s="207">
        <f t="shared" si="1"/>
        <v>8320000</v>
      </c>
    </row>
    <row r="23" spans="1:20" s="196" customFormat="1" ht="26.25" customHeight="1" x14ac:dyDescent="0.25">
      <c r="A23" s="197">
        <v>2</v>
      </c>
      <c r="B23" s="198">
        <v>1</v>
      </c>
      <c r="C23" s="198">
        <v>3</v>
      </c>
      <c r="D23" s="198">
        <v>2</v>
      </c>
      <c r="E23" s="199" t="s">
        <v>366</v>
      </c>
      <c r="F23" s="200" t="s">
        <v>382</v>
      </c>
      <c r="G23" s="201">
        <v>193500</v>
      </c>
      <c r="H23" s="202">
        <v>193500</v>
      </c>
      <c r="I23" s="201">
        <v>193500</v>
      </c>
      <c r="J23" s="201">
        <v>193500</v>
      </c>
      <c r="K23" s="201">
        <v>175500</v>
      </c>
      <c r="L23" s="201"/>
      <c r="M23" s="201"/>
      <c r="N23" s="201"/>
      <c r="O23" s="201"/>
      <c r="P23" s="201"/>
      <c r="Q23" s="203"/>
      <c r="R23" s="201"/>
      <c r="S23" s="207">
        <f t="shared" si="1"/>
        <v>949500</v>
      </c>
    </row>
    <row r="24" spans="1:20" s="196" customFormat="1" ht="26.25" hidden="1" customHeight="1" x14ac:dyDescent="0.25">
      <c r="A24" s="197">
        <v>2</v>
      </c>
      <c r="B24" s="198">
        <v>1</v>
      </c>
      <c r="C24" s="198">
        <v>4</v>
      </c>
      <c r="D24" s="198">
        <v>2</v>
      </c>
      <c r="E24" s="199" t="s">
        <v>383</v>
      </c>
      <c r="F24" s="200" t="s">
        <v>384</v>
      </c>
      <c r="G24" s="201">
        <v>0</v>
      </c>
      <c r="H24" s="201">
        <v>0</v>
      </c>
      <c r="I24" s="201">
        <v>0</v>
      </c>
      <c r="J24" s="201"/>
      <c r="K24" s="201"/>
      <c r="L24" s="201"/>
      <c r="M24" s="201"/>
      <c r="N24" s="201"/>
      <c r="O24" s="201"/>
      <c r="P24" s="201"/>
      <c r="Q24" s="203"/>
      <c r="R24" s="201"/>
      <c r="S24" s="207">
        <f t="shared" si="1"/>
        <v>0</v>
      </c>
    </row>
    <row r="25" spans="1:20" s="196" customFormat="1" ht="26.25" hidden="1" customHeight="1" x14ac:dyDescent="0.25">
      <c r="A25" s="197">
        <v>2</v>
      </c>
      <c r="B25" s="198">
        <v>1</v>
      </c>
      <c r="C25" s="198">
        <v>4</v>
      </c>
      <c r="D25" s="198">
        <v>2</v>
      </c>
      <c r="E25" s="199" t="s">
        <v>385</v>
      </c>
      <c r="F25" s="200" t="s">
        <v>386</v>
      </c>
      <c r="G25" s="201">
        <v>0</v>
      </c>
      <c r="H25" s="201">
        <v>0</v>
      </c>
      <c r="I25" s="201">
        <v>0</v>
      </c>
      <c r="J25" s="201">
        <v>0</v>
      </c>
      <c r="K25" s="201">
        <v>0</v>
      </c>
      <c r="L25" s="201"/>
      <c r="M25" s="201"/>
      <c r="N25" s="201"/>
      <c r="O25" s="201"/>
      <c r="P25" s="201"/>
      <c r="Q25" s="203"/>
      <c r="R25" s="201"/>
      <c r="S25" s="207">
        <f t="shared" si="1"/>
        <v>0</v>
      </c>
    </row>
    <row r="26" spans="1:20" s="196" customFormat="1" ht="26.25" customHeight="1" x14ac:dyDescent="0.25">
      <c r="A26" s="197">
        <v>2</v>
      </c>
      <c r="B26" s="198">
        <v>1</v>
      </c>
      <c r="C26" s="198">
        <v>5</v>
      </c>
      <c r="D26" s="198">
        <v>1</v>
      </c>
      <c r="E26" s="199" t="s">
        <v>366</v>
      </c>
      <c r="F26" s="209" t="s">
        <v>387</v>
      </c>
      <c r="G26" s="201">
        <v>0</v>
      </c>
      <c r="H26" s="202">
        <v>1454940.65</v>
      </c>
      <c r="I26" s="201">
        <v>1603330.98</v>
      </c>
      <c r="J26" s="201">
        <v>1569515.05</v>
      </c>
      <c r="K26" s="201">
        <v>1695078.95</v>
      </c>
      <c r="L26" s="201"/>
      <c r="M26" s="201"/>
      <c r="N26" s="201"/>
      <c r="O26" s="201"/>
      <c r="P26" s="201"/>
      <c r="Q26" s="203"/>
      <c r="R26" s="201"/>
      <c r="S26" s="207">
        <f t="shared" si="1"/>
        <v>6322865.6299999999</v>
      </c>
    </row>
    <row r="27" spans="1:20" s="196" customFormat="1" ht="26.25" customHeight="1" x14ac:dyDescent="0.25">
      <c r="A27" s="197">
        <v>2</v>
      </c>
      <c r="B27" s="198">
        <v>1</v>
      </c>
      <c r="C27" s="198">
        <v>5</v>
      </c>
      <c r="D27" s="198">
        <v>2</v>
      </c>
      <c r="E27" s="199" t="s">
        <v>366</v>
      </c>
      <c r="F27" s="209" t="s">
        <v>388</v>
      </c>
      <c r="G27" s="201">
        <v>0</v>
      </c>
      <c r="H27" s="202">
        <v>1491276.9</v>
      </c>
      <c r="I27" s="201">
        <v>1639876.54</v>
      </c>
      <c r="J27" s="201">
        <v>1606012.9</v>
      </c>
      <c r="K27" s="201">
        <v>1731753.9</v>
      </c>
      <c r="L27" s="201"/>
      <c r="M27" s="201"/>
      <c r="N27" s="201"/>
      <c r="O27" s="201"/>
      <c r="P27" s="201"/>
      <c r="Q27" s="203"/>
      <c r="R27" s="201"/>
      <c r="S27" s="207">
        <f t="shared" si="1"/>
        <v>6468920.2400000002</v>
      </c>
    </row>
    <row r="28" spans="1:20" s="196" customFormat="1" ht="26.25" customHeight="1" thickBot="1" x14ac:dyDescent="0.3">
      <c r="A28" s="210">
        <v>2</v>
      </c>
      <c r="B28" s="211">
        <v>1</v>
      </c>
      <c r="C28" s="211">
        <v>5</v>
      </c>
      <c r="D28" s="211">
        <v>3</v>
      </c>
      <c r="E28" s="212" t="s">
        <v>366</v>
      </c>
      <c r="F28" s="213" t="s">
        <v>389</v>
      </c>
      <c r="G28" s="214">
        <v>0</v>
      </c>
      <c r="H28" s="215">
        <v>187806.85</v>
      </c>
      <c r="I28" s="214">
        <v>209455.37</v>
      </c>
      <c r="J28" s="214">
        <v>203385.05</v>
      </c>
      <c r="K28" s="214">
        <v>221383.25</v>
      </c>
      <c r="L28" s="214"/>
      <c r="M28" s="214"/>
      <c r="N28" s="214"/>
      <c r="O28" s="214"/>
      <c r="P28" s="214"/>
      <c r="Q28" s="216"/>
      <c r="R28" s="214"/>
      <c r="S28" s="217">
        <f t="shared" si="1"/>
        <v>822030.52</v>
      </c>
    </row>
    <row r="29" spans="1:20" s="196" customFormat="1" ht="21" customHeight="1" thickBot="1" x14ac:dyDescent="0.3">
      <c r="A29" s="218"/>
      <c r="B29" s="219"/>
      <c r="C29" s="219"/>
      <c r="D29" s="219"/>
      <c r="E29" s="219"/>
      <c r="F29" s="219"/>
      <c r="G29" s="219"/>
      <c r="H29" s="220"/>
      <c r="I29" s="220"/>
      <c r="J29" s="220"/>
      <c r="K29" s="220"/>
      <c r="L29" s="220"/>
      <c r="M29" s="220"/>
      <c r="N29" s="220"/>
      <c r="O29" s="220"/>
      <c r="P29" s="220"/>
      <c r="Q29" s="221"/>
      <c r="R29" s="220"/>
      <c r="S29" s="222"/>
    </row>
    <row r="30" spans="1:20" s="196" customFormat="1" ht="28.5" customHeight="1" thickBot="1" x14ac:dyDescent="0.3">
      <c r="A30" s="223"/>
      <c r="B30" s="224"/>
      <c r="C30" s="224"/>
      <c r="D30" s="224"/>
      <c r="E30" s="224"/>
      <c r="F30" s="224" t="s">
        <v>390</v>
      </c>
      <c r="G30" s="225">
        <f t="shared" ref="G30:R30" si="2">SUM(G31:G74)</f>
        <v>5842100.79</v>
      </c>
      <c r="H30" s="226">
        <f t="shared" si="2"/>
        <v>4624268.32</v>
      </c>
      <c r="I30" s="226">
        <f>SUM(I31:I74)</f>
        <v>5758847.1599999992</v>
      </c>
      <c r="J30" s="226">
        <f t="shared" si="2"/>
        <v>6112225.3700000001</v>
      </c>
      <c r="K30" s="226">
        <f t="shared" si="2"/>
        <v>5947500.0900000008</v>
      </c>
      <c r="L30" s="226">
        <f t="shared" si="2"/>
        <v>0</v>
      </c>
      <c r="M30" s="226">
        <f t="shared" si="2"/>
        <v>0</v>
      </c>
      <c r="N30" s="226">
        <f t="shared" si="2"/>
        <v>0</v>
      </c>
      <c r="O30" s="226">
        <f t="shared" si="2"/>
        <v>0</v>
      </c>
      <c r="P30" s="226">
        <f t="shared" si="2"/>
        <v>0</v>
      </c>
      <c r="Q30" s="227">
        <f t="shared" si="2"/>
        <v>0</v>
      </c>
      <c r="R30" s="226">
        <f t="shared" si="2"/>
        <v>0</v>
      </c>
      <c r="S30" s="228">
        <f>SUM(G30:R30)</f>
        <v>28284941.73</v>
      </c>
      <c r="T30" s="195"/>
    </row>
    <row r="31" spans="1:20" s="196" customFormat="1" ht="25.5" customHeight="1" x14ac:dyDescent="0.25">
      <c r="A31" s="187">
        <v>2</v>
      </c>
      <c r="B31" s="188">
        <v>2</v>
      </c>
      <c r="C31" s="188">
        <v>1</v>
      </c>
      <c r="D31" s="188">
        <v>2</v>
      </c>
      <c r="E31" s="189" t="s">
        <v>366</v>
      </c>
      <c r="F31" s="229" t="s">
        <v>391</v>
      </c>
      <c r="G31" s="230">
        <v>175606.06</v>
      </c>
      <c r="H31" s="191">
        <v>280071.28999999998</v>
      </c>
      <c r="I31" s="191">
        <v>185129.33</v>
      </c>
      <c r="J31" s="191">
        <v>298790.15000000002</v>
      </c>
      <c r="K31" s="191">
        <v>400699.27</v>
      </c>
      <c r="L31" s="191"/>
      <c r="M31" s="191"/>
      <c r="N31" s="191"/>
      <c r="O31" s="191"/>
      <c r="P31" s="191"/>
      <c r="Q31" s="193"/>
      <c r="R31" s="191"/>
      <c r="S31" s="194">
        <f t="shared" si="1"/>
        <v>1340296.1000000001</v>
      </c>
      <c r="T31" s="195"/>
    </row>
    <row r="32" spans="1:20" s="196" customFormat="1" ht="24.75" customHeight="1" x14ac:dyDescent="0.25">
      <c r="A32" s="197">
        <v>2</v>
      </c>
      <c r="B32" s="198">
        <v>2</v>
      </c>
      <c r="C32" s="198">
        <v>1</v>
      </c>
      <c r="D32" s="198">
        <v>3</v>
      </c>
      <c r="E32" s="199" t="s">
        <v>366</v>
      </c>
      <c r="F32" s="209" t="s">
        <v>73</v>
      </c>
      <c r="G32" s="231">
        <v>36427.410000000003</v>
      </c>
      <c r="H32" s="201">
        <v>30246.84</v>
      </c>
      <c r="I32" s="201">
        <v>34229.1</v>
      </c>
      <c r="J32" s="201">
        <v>18281.2</v>
      </c>
      <c r="K32" s="201">
        <v>23770.240000000002</v>
      </c>
      <c r="L32" s="201"/>
      <c r="M32" s="201"/>
      <c r="N32" s="201"/>
      <c r="O32" s="201"/>
      <c r="P32" s="201"/>
      <c r="Q32" s="203"/>
      <c r="R32" s="201"/>
      <c r="S32" s="207">
        <f t="shared" si="1"/>
        <v>142954.79</v>
      </c>
    </row>
    <row r="33" spans="1:20" s="196" customFormat="1" ht="26.25" hidden="1" customHeight="1" x14ac:dyDescent="0.25">
      <c r="A33" s="197">
        <v>2</v>
      </c>
      <c r="B33" s="198">
        <v>2</v>
      </c>
      <c r="C33" s="198">
        <v>1</v>
      </c>
      <c r="D33" s="198">
        <v>4</v>
      </c>
      <c r="E33" s="199" t="s">
        <v>366</v>
      </c>
      <c r="F33" s="209" t="s">
        <v>392</v>
      </c>
      <c r="G33" s="201"/>
      <c r="H33" s="201"/>
      <c r="I33" s="201"/>
      <c r="J33" s="201"/>
      <c r="K33" s="201">
        <v>0</v>
      </c>
      <c r="L33" s="201"/>
      <c r="M33" s="201"/>
      <c r="N33" s="201"/>
      <c r="O33" s="201"/>
      <c r="P33" s="201"/>
      <c r="Q33" s="203"/>
      <c r="R33" s="201"/>
      <c r="S33" s="207">
        <f t="shared" si="1"/>
        <v>0</v>
      </c>
    </row>
    <row r="34" spans="1:20" s="196" customFormat="1" ht="25.5" customHeight="1" x14ac:dyDescent="0.25">
      <c r="A34" s="197">
        <v>2</v>
      </c>
      <c r="B34" s="198">
        <v>2</v>
      </c>
      <c r="C34" s="198">
        <v>1</v>
      </c>
      <c r="D34" s="198">
        <v>5</v>
      </c>
      <c r="E34" s="199" t="s">
        <v>366</v>
      </c>
      <c r="F34" s="209" t="s">
        <v>393</v>
      </c>
      <c r="G34" s="231">
        <v>12133.06</v>
      </c>
      <c r="H34" s="201">
        <v>87648.97</v>
      </c>
      <c r="I34" s="201">
        <v>49972.1</v>
      </c>
      <c r="J34" s="201">
        <v>50065.62</v>
      </c>
      <c r="K34" s="201">
        <v>50102.69</v>
      </c>
      <c r="L34" s="201"/>
      <c r="M34" s="201"/>
      <c r="N34" s="201"/>
      <c r="O34" s="201"/>
      <c r="P34" s="201"/>
      <c r="Q34" s="203"/>
      <c r="R34" s="201"/>
      <c r="S34" s="207">
        <f t="shared" si="1"/>
        <v>249922.44</v>
      </c>
    </row>
    <row r="35" spans="1:20" s="196" customFormat="1" ht="25.5" customHeight="1" x14ac:dyDescent="0.25">
      <c r="A35" s="197">
        <v>2</v>
      </c>
      <c r="B35" s="198">
        <v>2</v>
      </c>
      <c r="C35" s="198">
        <v>1</v>
      </c>
      <c r="D35" s="198">
        <v>6</v>
      </c>
      <c r="E35" s="199" t="s">
        <v>366</v>
      </c>
      <c r="F35" s="209" t="s">
        <v>77</v>
      </c>
      <c r="G35" s="231">
        <v>475172.26</v>
      </c>
      <c r="H35" s="201">
        <v>349277.86</v>
      </c>
      <c r="I35" s="201">
        <v>411401.86</v>
      </c>
      <c r="J35" s="201">
        <v>369317.86</v>
      </c>
      <c r="K35" s="201">
        <v>504709.47</v>
      </c>
      <c r="L35" s="201"/>
      <c r="M35" s="201"/>
      <c r="N35" s="201"/>
      <c r="O35" s="201"/>
      <c r="P35" s="201"/>
      <c r="Q35" s="203"/>
      <c r="R35" s="201"/>
      <c r="S35" s="207">
        <f>SUM(G35:R35)</f>
        <v>2109879.3099999996</v>
      </c>
      <c r="T35" s="195"/>
    </row>
    <row r="36" spans="1:20" s="196" customFormat="1" ht="25.5" customHeight="1" x14ac:dyDescent="0.25">
      <c r="A36" s="197">
        <v>2</v>
      </c>
      <c r="B36" s="198">
        <v>2</v>
      </c>
      <c r="C36" s="198">
        <v>1</v>
      </c>
      <c r="D36" s="198">
        <v>7</v>
      </c>
      <c r="E36" s="199" t="s">
        <v>366</v>
      </c>
      <c r="F36" s="209" t="s">
        <v>394</v>
      </c>
      <c r="G36" s="231">
        <v>16000</v>
      </c>
      <c r="H36" s="201">
        <v>77292</v>
      </c>
      <c r="I36" s="201">
        <v>1950</v>
      </c>
      <c r="J36" s="201">
        <v>51000</v>
      </c>
      <c r="K36" s="201">
        <v>38000</v>
      </c>
      <c r="L36" s="201"/>
      <c r="M36" s="201"/>
      <c r="N36" s="201"/>
      <c r="O36" s="201"/>
      <c r="P36" s="201"/>
      <c r="Q36" s="203"/>
      <c r="R36" s="201"/>
      <c r="S36" s="207">
        <f t="shared" si="1"/>
        <v>184242</v>
      </c>
    </row>
    <row r="37" spans="1:20" s="196" customFormat="1" ht="25.5" customHeight="1" x14ac:dyDescent="0.25">
      <c r="A37" s="197">
        <v>2</v>
      </c>
      <c r="B37" s="198">
        <v>2</v>
      </c>
      <c r="C37" s="198">
        <v>1</v>
      </c>
      <c r="D37" s="198">
        <v>8</v>
      </c>
      <c r="E37" s="199" t="s">
        <v>366</v>
      </c>
      <c r="F37" s="209" t="s">
        <v>395</v>
      </c>
      <c r="G37" s="231">
        <v>16039</v>
      </c>
      <c r="H37" s="201">
        <v>7375</v>
      </c>
      <c r="I37" s="201">
        <v>0</v>
      </c>
      <c r="J37" s="201">
        <v>15616</v>
      </c>
      <c r="K37" s="201">
        <v>7375</v>
      </c>
      <c r="L37" s="201"/>
      <c r="M37" s="201"/>
      <c r="N37" s="201"/>
      <c r="O37" s="201"/>
      <c r="P37" s="201"/>
      <c r="Q37" s="203"/>
      <c r="R37" s="201"/>
      <c r="S37" s="207">
        <f t="shared" si="1"/>
        <v>46405</v>
      </c>
    </row>
    <row r="38" spans="1:20" s="196" customFormat="1" ht="25.5" customHeight="1" x14ac:dyDescent="0.25">
      <c r="A38" s="197">
        <v>2</v>
      </c>
      <c r="B38" s="198">
        <v>2</v>
      </c>
      <c r="C38" s="198">
        <v>2</v>
      </c>
      <c r="D38" s="198">
        <v>1</v>
      </c>
      <c r="E38" s="199" t="s">
        <v>366</v>
      </c>
      <c r="F38" s="209" t="s">
        <v>85</v>
      </c>
      <c r="G38" s="231">
        <v>1138700</v>
      </c>
      <c r="H38" s="201">
        <v>987593.1</v>
      </c>
      <c r="I38" s="201">
        <v>1628200</v>
      </c>
      <c r="J38" s="201">
        <v>3149400</v>
      </c>
      <c r="K38" s="201">
        <v>1995100</v>
      </c>
      <c r="L38" s="201"/>
      <c r="M38" s="201"/>
      <c r="N38" s="201"/>
      <c r="O38" s="201"/>
      <c r="P38" s="201"/>
      <c r="Q38" s="203"/>
      <c r="R38" s="201"/>
      <c r="S38" s="207">
        <f t="shared" si="1"/>
        <v>8898993.0999999996</v>
      </c>
    </row>
    <row r="39" spans="1:20" s="196" customFormat="1" ht="25.5" customHeight="1" x14ac:dyDescent="0.25">
      <c r="A39" s="197">
        <v>2</v>
      </c>
      <c r="B39" s="198">
        <v>2</v>
      </c>
      <c r="C39" s="198">
        <v>2</v>
      </c>
      <c r="D39" s="198">
        <v>2</v>
      </c>
      <c r="E39" s="199" t="s">
        <v>366</v>
      </c>
      <c r="F39" s="209" t="s">
        <v>396</v>
      </c>
      <c r="G39" s="231">
        <v>218300</v>
      </c>
      <c r="H39" s="201">
        <v>27360.7</v>
      </c>
      <c r="I39" s="201">
        <v>54600.9</v>
      </c>
      <c r="J39" s="201">
        <v>98397.67</v>
      </c>
      <c r="K39" s="201">
        <v>532921.29</v>
      </c>
      <c r="L39" s="201"/>
      <c r="M39" s="201"/>
      <c r="N39" s="201"/>
      <c r="O39" s="201"/>
      <c r="P39" s="201"/>
      <c r="Q39" s="203"/>
      <c r="R39" s="201"/>
      <c r="S39" s="207">
        <f t="shared" si="1"/>
        <v>931580.56</v>
      </c>
    </row>
    <row r="40" spans="1:20" s="196" customFormat="1" ht="25.5" customHeight="1" x14ac:dyDescent="0.25">
      <c r="A40" s="197">
        <v>2</v>
      </c>
      <c r="B40" s="198">
        <v>2</v>
      </c>
      <c r="C40" s="198">
        <v>3</v>
      </c>
      <c r="D40" s="198">
        <v>1</v>
      </c>
      <c r="E40" s="199" t="s">
        <v>366</v>
      </c>
      <c r="F40" s="209" t="s">
        <v>397</v>
      </c>
      <c r="G40" s="231">
        <v>0</v>
      </c>
      <c r="H40" s="201">
        <v>259948.12</v>
      </c>
      <c r="I40" s="201">
        <v>255520</v>
      </c>
      <c r="J40" s="201">
        <v>44950</v>
      </c>
      <c r="K40" s="201">
        <v>289560</v>
      </c>
      <c r="L40" s="201"/>
      <c r="M40" s="201"/>
      <c r="N40" s="201"/>
      <c r="O40" s="201"/>
      <c r="P40" s="201"/>
      <c r="Q40" s="203"/>
      <c r="R40" s="201"/>
      <c r="S40" s="207">
        <f t="shared" si="1"/>
        <v>849978.12</v>
      </c>
    </row>
    <row r="41" spans="1:20" s="196" customFormat="1" ht="25.5" customHeight="1" x14ac:dyDescent="0.25">
      <c r="A41" s="197">
        <v>2</v>
      </c>
      <c r="B41" s="198">
        <v>2</v>
      </c>
      <c r="C41" s="198">
        <v>3</v>
      </c>
      <c r="D41" s="198">
        <v>1</v>
      </c>
      <c r="E41" s="199" t="s">
        <v>383</v>
      </c>
      <c r="F41" s="209" t="s">
        <v>398</v>
      </c>
      <c r="G41" s="231">
        <v>0</v>
      </c>
      <c r="H41" s="201">
        <v>271670.58</v>
      </c>
      <c r="I41" s="201">
        <v>0</v>
      </c>
      <c r="J41" s="201">
        <v>28927.42</v>
      </c>
      <c r="K41" s="201">
        <v>70792.19</v>
      </c>
      <c r="L41" s="201"/>
      <c r="M41" s="201"/>
      <c r="N41" s="201"/>
      <c r="O41" s="201"/>
      <c r="P41" s="201"/>
      <c r="Q41" s="203"/>
      <c r="R41" s="201"/>
      <c r="S41" s="207">
        <f>SUM(G41:R41)</f>
        <v>371390.19</v>
      </c>
    </row>
    <row r="42" spans="1:20" s="196" customFormat="1" ht="25.5" customHeight="1" x14ac:dyDescent="0.25">
      <c r="A42" s="197">
        <v>2</v>
      </c>
      <c r="B42" s="232">
        <v>2</v>
      </c>
      <c r="C42" s="232">
        <v>4</v>
      </c>
      <c r="D42" s="232">
        <v>1</v>
      </c>
      <c r="E42" s="233" t="s">
        <v>366</v>
      </c>
      <c r="F42" s="234" t="s">
        <v>97</v>
      </c>
      <c r="G42" s="231">
        <v>0</v>
      </c>
      <c r="H42" s="201">
        <v>3180</v>
      </c>
      <c r="I42" s="201">
        <v>1736.79</v>
      </c>
      <c r="J42" s="201">
        <v>0</v>
      </c>
      <c r="K42" s="201">
        <v>212116</v>
      </c>
      <c r="L42" s="201"/>
      <c r="M42" s="201"/>
      <c r="N42" s="201"/>
      <c r="O42" s="201"/>
      <c r="P42" s="201"/>
      <c r="Q42" s="203"/>
      <c r="R42" s="201"/>
      <c r="S42" s="207">
        <f t="shared" si="1"/>
        <v>217032.79</v>
      </c>
      <c r="T42" s="195"/>
    </row>
    <row r="43" spans="1:20" s="196" customFormat="1" ht="25.5" customHeight="1" x14ac:dyDescent="0.25">
      <c r="A43" s="197">
        <v>2</v>
      </c>
      <c r="B43" s="232">
        <v>2</v>
      </c>
      <c r="C43" s="232">
        <v>4</v>
      </c>
      <c r="D43" s="232">
        <v>2</v>
      </c>
      <c r="E43" s="233" t="s">
        <v>366</v>
      </c>
      <c r="F43" s="234" t="s">
        <v>99</v>
      </c>
      <c r="G43" s="231">
        <v>0</v>
      </c>
      <c r="H43" s="201">
        <v>0</v>
      </c>
      <c r="I43" s="201">
        <v>19500</v>
      </c>
      <c r="J43" s="201">
        <v>0</v>
      </c>
      <c r="K43" s="201">
        <v>0</v>
      </c>
      <c r="L43" s="201"/>
      <c r="M43" s="201"/>
      <c r="N43" s="201"/>
      <c r="O43" s="201"/>
      <c r="P43" s="201"/>
      <c r="Q43" s="203"/>
      <c r="R43" s="201"/>
      <c r="S43" s="207">
        <f t="shared" si="1"/>
        <v>19500</v>
      </c>
    </row>
    <row r="44" spans="1:20" s="196" customFormat="1" ht="34.5" hidden="1" customHeight="1" x14ac:dyDescent="0.25">
      <c r="A44" s="197">
        <v>2</v>
      </c>
      <c r="B44" s="232">
        <v>2</v>
      </c>
      <c r="C44" s="232">
        <v>4</v>
      </c>
      <c r="D44" s="232">
        <v>3</v>
      </c>
      <c r="E44" s="233" t="s">
        <v>366</v>
      </c>
      <c r="F44" s="234" t="s">
        <v>101</v>
      </c>
      <c r="G44" s="231">
        <v>0</v>
      </c>
      <c r="H44" s="201">
        <v>0</v>
      </c>
      <c r="I44" s="201">
        <v>0</v>
      </c>
      <c r="J44" s="201"/>
      <c r="K44" s="201"/>
      <c r="L44" s="201"/>
      <c r="M44" s="201"/>
      <c r="N44" s="201"/>
      <c r="O44" s="201"/>
      <c r="P44" s="201"/>
      <c r="Q44" s="203"/>
      <c r="R44" s="201"/>
      <c r="S44" s="207">
        <f t="shared" si="1"/>
        <v>0</v>
      </c>
    </row>
    <row r="45" spans="1:20" s="196" customFormat="1" ht="28.5" customHeight="1" x14ac:dyDescent="0.25">
      <c r="A45" s="197">
        <v>2</v>
      </c>
      <c r="B45" s="232">
        <v>2</v>
      </c>
      <c r="C45" s="232">
        <v>4</v>
      </c>
      <c r="D45" s="232">
        <v>4</v>
      </c>
      <c r="E45" s="233" t="s">
        <v>366</v>
      </c>
      <c r="F45" s="234" t="s">
        <v>103</v>
      </c>
      <c r="G45" s="231">
        <v>10654.72</v>
      </c>
      <c r="H45" s="201">
        <v>1300</v>
      </c>
      <c r="I45" s="201">
        <v>5766</v>
      </c>
      <c r="J45" s="201">
        <v>0</v>
      </c>
      <c r="K45" s="201">
        <v>7670</v>
      </c>
      <c r="L45" s="201"/>
      <c r="M45" s="201"/>
      <c r="N45" s="201"/>
      <c r="O45" s="201"/>
      <c r="P45" s="201"/>
      <c r="Q45" s="203"/>
      <c r="R45" s="201"/>
      <c r="S45" s="207">
        <f t="shared" si="1"/>
        <v>25390.720000000001</v>
      </c>
      <c r="T45" s="195"/>
    </row>
    <row r="46" spans="1:20" s="196" customFormat="1" ht="34.5" hidden="1" customHeight="1" x14ac:dyDescent="0.25">
      <c r="A46" s="197">
        <v>2</v>
      </c>
      <c r="B46" s="232">
        <v>2</v>
      </c>
      <c r="C46" s="232">
        <v>5</v>
      </c>
      <c r="D46" s="232">
        <v>1</v>
      </c>
      <c r="E46" s="233" t="s">
        <v>366</v>
      </c>
      <c r="F46" s="234" t="s">
        <v>399</v>
      </c>
      <c r="G46" s="231">
        <v>0</v>
      </c>
      <c r="H46" s="201">
        <v>0</v>
      </c>
      <c r="I46" s="201">
        <v>0</v>
      </c>
      <c r="J46" s="201"/>
      <c r="K46" s="201"/>
      <c r="L46" s="201"/>
      <c r="M46" s="201"/>
      <c r="N46" s="201"/>
      <c r="O46" s="201"/>
      <c r="P46" s="201"/>
      <c r="Q46" s="203"/>
      <c r="R46" s="201"/>
      <c r="S46" s="207">
        <f t="shared" si="1"/>
        <v>0</v>
      </c>
    </row>
    <row r="47" spans="1:20" s="196" customFormat="1" ht="26.25" hidden="1" customHeight="1" x14ac:dyDescent="0.25">
      <c r="A47" s="197">
        <v>2</v>
      </c>
      <c r="B47" s="232">
        <v>2</v>
      </c>
      <c r="C47" s="232">
        <v>5</v>
      </c>
      <c r="D47" s="232">
        <v>3</v>
      </c>
      <c r="E47" s="233" t="s">
        <v>371</v>
      </c>
      <c r="F47" s="234" t="s">
        <v>400</v>
      </c>
      <c r="G47" s="231">
        <v>0</v>
      </c>
      <c r="H47" s="201">
        <v>0</v>
      </c>
      <c r="I47" s="201">
        <v>0</v>
      </c>
      <c r="J47" s="201"/>
      <c r="K47" s="201"/>
      <c r="L47" s="201"/>
      <c r="M47" s="201"/>
      <c r="N47" s="201"/>
      <c r="O47" s="201"/>
      <c r="P47" s="201"/>
      <c r="Q47" s="203"/>
      <c r="R47" s="201"/>
      <c r="S47" s="207">
        <f t="shared" si="1"/>
        <v>0</v>
      </c>
    </row>
    <row r="48" spans="1:20" s="196" customFormat="1" ht="26.25" hidden="1" customHeight="1" x14ac:dyDescent="0.25">
      <c r="A48" s="197">
        <v>2</v>
      </c>
      <c r="B48" s="232">
        <v>2</v>
      </c>
      <c r="C48" s="232">
        <v>5</v>
      </c>
      <c r="D48" s="232">
        <v>3</v>
      </c>
      <c r="E48" s="233" t="s">
        <v>385</v>
      </c>
      <c r="F48" s="234" t="s">
        <v>401</v>
      </c>
      <c r="G48" s="231">
        <v>0</v>
      </c>
      <c r="H48" s="201">
        <v>0</v>
      </c>
      <c r="I48" s="201">
        <v>0</v>
      </c>
      <c r="J48" s="201"/>
      <c r="K48" s="201"/>
      <c r="L48" s="201"/>
      <c r="M48" s="201"/>
      <c r="N48" s="201"/>
      <c r="O48" s="201"/>
      <c r="P48" s="201"/>
      <c r="Q48" s="203"/>
      <c r="R48" s="201"/>
      <c r="S48" s="207">
        <f t="shared" si="1"/>
        <v>0</v>
      </c>
    </row>
    <row r="49" spans="1:20" s="196" customFormat="1" ht="21.75" customHeight="1" x14ac:dyDescent="0.25">
      <c r="A49" s="197">
        <v>2</v>
      </c>
      <c r="B49" s="232">
        <v>2</v>
      </c>
      <c r="C49" s="232">
        <v>5</v>
      </c>
      <c r="D49" s="198">
        <v>4</v>
      </c>
      <c r="E49" s="199" t="s">
        <v>366</v>
      </c>
      <c r="F49" s="209" t="s">
        <v>402</v>
      </c>
      <c r="G49" s="201">
        <v>0</v>
      </c>
      <c r="H49" s="201">
        <v>0</v>
      </c>
      <c r="I49" s="201">
        <v>0</v>
      </c>
      <c r="J49" s="201">
        <v>1200591</v>
      </c>
      <c r="K49" s="201">
        <v>0</v>
      </c>
      <c r="L49" s="201"/>
      <c r="M49" s="201"/>
      <c r="N49" s="201"/>
      <c r="O49" s="201"/>
      <c r="P49" s="201"/>
      <c r="Q49" s="203"/>
      <c r="R49" s="201"/>
      <c r="S49" s="207">
        <f t="shared" si="1"/>
        <v>1200591</v>
      </c>
      <c r="T49" s="195"/>
    </row>
    <row r="50" spans="1:20" s="196" customFormat="1" ht="22.5" hidden="1" customHeight="1" x14ac:dyDescent="0.25">
      <c r="A50" s="197">
        <v>2</v>
      </c>
      <c r="B50" s="232">
        <v>2</v>
      </c>
      <c r="C50" s="232">
        <v>5</v>
      </c>
      <c r="D50" s="198">
        <v>8</v>
      </c>
      <c r="E50" s="199" t="s">
        <v>366</v>
      </c>
      <c r="F50" s="209" t="s">
        <v>114</v>
      </c>
      <c r="G50" s="201">
        <v>0</v>
      </c>
      <c r="H50" s="201">
        <v>0</v>
      </c>
      <c r="I50" s="201">
        <v>0</v>
      </c>
      <c r="J50" s="201"/>
      <c r="K50" s="201"/>
      <c r="L50" s="201"/>
      <c r="M50" s="201"/>
      <c r="N50" s="201"/>
      <c r="O50" s="201"/>
      <c r="P50" s="201"/>
      <c r="Q50" s="203"/>
      <c r="R50" s="201"/>
      <c r="S50" s="207">
        <f t="shared" si="1"/>
        <v>0</v>
      </c>
    </row>
    <row r="51" spans="1:20" s="196" customFormat="1" ht="22.5" hidden="1" customHeight="1" x14ac:dyDescent="0.25">
      <c r="A51" s="197">
        <v>2</v>
      </c>
      <c r="B51" s="198">
        <v>2</v>
      </c>
      <c r="C51" s="198">
        <v>6</v>
      </c>
      <c r="D51" s="198">
        <v>1</v>
      </c>
      <c r="E51" s="199" t="s">
        <v>366</v>
      </c>
      <c r="F51" s="209" t="s">
        <v>403</v>
      </c>
      <c r="G51" s="201">
        <v>0</v>
      </c>
      <c r="H51" s="201">
        <v>0</v>
      </c>
      <c r="I51" s="201">
        <v>0</v>
      </c>
      <c r="J51" s="201"/>
      <c r="K51" s="201"/>
      <c r="L51" s="201"/>
      <c r="M51" s="201"/>
      <c r="N51" s="201"/>
      <c r="O51" s="201"/>
      <c r="P51" s="201"/>
      <c r="Q51" s="203"/>
      <c r="R51" s="201"/>
      <c r="S51" s="207">
        <f t="shared" si="1"/>
        <v>0</v>
      </c>
    </row>
    <row r="52" spans="1:20" s="239" customFormat="1" ht="22.5" customHeight="1" x14ac:dyDescent="0.25">
      <c r="A52" s="235">
        <v>2</v>
      </c>
      <c r="B52" s="232">
        <v>2</v>
      </c>
      <c r="C52" s="232">
        <v>6</v>
      </c>
      <c r="D52" s="232">
        <v>2</v>
      </c>
      <c r="E52" s="233" t="s">
        <v>366</v>
      </c>
      <c r="F52" s="234" t="s">
        <v>404</v>
      </c>
      <c r="G52" s="236">
        <v>55935.87</v>
      </c>
      <c r="H52" s="236">
        <v>35716.43</v>
      </c>
      <c r="I52" s="236">
        <v>0</v>
      </c>
      <c r="J52" s="201">
        <v>0</v>
      </c>
      <c r="K52" s="236">
        <v>26836.68</v>
      </c>
      <c r="L52" s="236"/>
      <c r="M52" s="201"/>
      <c r="N52" s="201"/>
      <c r="O52" s="236"/>
      <c r="P52" s="236"/>
      <c r="Q52" s="237"/>
      <c r="R52" s="236"/>
      <c r="S52" s="204">
        <f t="shared" si="1"/>
        <v>118488.98000000001</v>
      </c>
      <c r="T52" s="238"/>
    </row>
    <row r="53" spans="1:20" s="196" customFormat="1" ht="22.5" customHeight="1" x14ac:dyDescent="0.25">
      <c r="A53" s="197">
        <v>2</v>
      </c>
      <c r="B53" s="198">
        <v>2</v>
      </c>
      <c r="C53" s="198">
        <v>6</v>
      </c>
      <c r="D53" s="198">
        <v>3</v>
      </c>
      <c r="E53" s="199" t="s">
        <v>366</v>
      </c>
      <c r="F53" s="209" t="s">
        <v>405</v>
      </c>
      <c r="G53" s="201">
        <v>0</v>
      </c>
      <c r="H53" s="201">
        <v>70269</v>
      </c>
      <c r="I53" s="201">
        <v>140538</v>
      </c>
      <c r="J53" s="201">
        <v>0</v>
      </c>
      <c r="K53" s="201">
        <v>70269</v>
      </c>
      <c r="L53" s="201"/>
      <c r="M53" s="201"/>
      <c r="N53" s="201"/>
      <c r="O53" s="201"/>
      <c r="P53" s="201"/>
      <c r="Q53" s="203"/>
      <c r="R53" s="201"/>
      <c r="S53" s="207">
        <f t="shared" si="1"/>
        <v>281076</v>
      </c>
    </row>
    <row r="54" spans="1:20" s="196" customFormat="1" ht="23.25" hidden="1" customHeight="1" x14ac:dyDescent="0.25">
      <c r="A54" s="197">
        <v>2</v>
      </c>
      <c r="B54" s="198">
        <v>2</v>
      </c>
      <c r="C54" s="198">
        <v>7</v>
      </c>
      <c r="D54" s="198">
        <v>1</v>
      </c>
      <c r="E54" s="199" t="s">
        <v>366</v>
      </c>
      <c r="F54" s="209" t="s">
        <v>406</v>
      </c>
      <c r="G54" s="201">
        <v>0</v>
      </c>
      <c r="H54" s="201">
        <v>0</v>
      </c>
      <c r="I54" s="201">
        <v>0</v>
      </c>
      <c r="J54" s="201"/>
      <c r="K54" s="201"/>
      <c r="L54" s="201"/>
      <c r="M54" s="201"/>
      <c r="N54" s="201"/>
      <c r="O54" s="201"/>
      <c r="P54" s="201"/>
      <c r="Q54" s="203"/>
      <c r="R54" s="201"/>
      <c r="S54" s="207">
        <f t="shared" si="1"/>
        <v>0</v>
      </c>
    </row>
    <row r="55" spans="1:20" s="196" customFormat="1" ht="23.25" customHeight="1" x14ac:dyDescent="0.25">
      <c r="A55" s="197">
        <v>2</v>
      </c>
      <c r="B55" s="198">
        <v>2</v>
      </c>
      <c r="C55" s="198">
        <v>7</v>
      </c>
      <c r="D55" s="198">
        <v>2</v>
      </c>
      <c r="E55" s="199" t="s">
        <v>366</v>
      </c>
      <c r="F55" s="209" t="s">
        <v>407</v>
      </c>
      <c r="G55" s="236">
        <v>13570</v>
      </c>
      <c r="H55" s="201">
        <v>0</v>
      </c>
      <c r="I55" s="201">
        <v>0</v>
      </c>
      <c r="J55" s="201">
        <v>0</v>
      </c>
      <c r="K55" s="201">
        <v>0</v>
      </c>
      <c r="L55" s="201"/>
      <c r="M55" s="201"/>
      <c r="N55" s="201"/>
      <c r="O55" s="201"/>
      <c r="P55" s="201"/>
      <c r="Q55" s="203"/>
      <c r="R55" s="201"/>
      <c r="S55" s="207">
        <f t="shared" si="1"/>
        <v>13570</v>
      </c>
      <c r="T55" s="195"/>
    </row>
    <row r="56" spans="1:20" s="196" customFormat="1" ht="26.25" hidden="1" customHeight="1" x14ac:dyDescent="0.25">
      <c r="A56" s="197">
        <v>2</v>
      </c>
      <c r="B56" s="198">
        <v>2</v>
      </c>
      <c r="C56" s="198">
        <v>7</v>
      </c>
      <c r="D56" s="198">
        <v>2</v>
      </c>
      <c r="E56" s="199" t="s">
        <v>383</v>
      </c>
      <c r="F56" s="209" t="s">
        <v>408</v>
      </c>
      <c r="G56" s="201"/>
      <c r="H56" s="201">
        <v>0</v>
      </c>
      <c r="I56" s="201">
        <v>0</v>
      </c>
      <c r="J56" s="201"/>
      <c r="K56" s="201"/>
      <c r="L56" s="201"/>
      <c r="M56" s="201"/>
      <c r="N56" s="201"/>
      <c r="O56" s="201"/>
      <c r="P56" s="201"/>
      <c r="Q56" s="203"/>
      <c r="R56" s="201"/>
      <c r="S56" s="207">
        <f t="shared" si="1"/>
        <v>0</v>
      </c>
    </row>
    <row r="57" spans="1:20" s="196" customFormat="1" ht="24.75" customHeight="1" x14ac:dyDescent="0.25">
      <c r="A57" s="197">
        <v>2</v>
      </c>
      <c r="B57" s="198">
        <v>2</v>
      </c>
      <c r="C57" s="198">
        <v>7</v>
      </c>
      <c r="D57" s="198">
        <v>2</v>
      </c>
      <c r="E57" s="199" t="s">
        <v>385</v>
      </c>
      <c r="F57" s="209" t="s">
        <v>132</v>
      </c>
      <c r="G57" s="201">
        <v>0</v>
      </c>
      <c r="H57" s="201">
        <v>0</v>
      </c>
      <c r="I57" s="201">
        <v>17558</v>
      </c>
      <c r="J57" s="201">
        <v>0</v>
      </c>
      <c r="K57" s="201">
        <v>10917.69</v>
      </c>
      <c r="L57" s="201"/>
      <c r="M57" s="201"/>
      <c r="N57" s="201"/>
      <c r="O57" s="201"/>
      <c r="P57" s="201"/>
      <c r="Q57" s="203"/>
      <c r="R57" s="201"/>
      <c r="S57" s="207">
        <f t="shared" si="1"/>
        <v>28475.690000000002</v>
      </c>
    </row>
    <row r="58" spans="1:20" s="196" customFormat="1" ht="26.25" hidden="1" customHeight="1" x14ac:dyDescent="0.25">
      <c r="A58" s="197">
        <v>2</v>
      </c>
      <c r="B58" s="198">
        <v>2</v>
      </c>
      <c r="C58" s="198">
        <v>7</v>
      </c>
      <c r="D58" s="198">
        <v>2</v>
      </c>
      <c r="E58" s="199" t="s">
        <v>376</v>
      </c>
      <c r="F58" s="209" t="s">
        <v>409</v>
      </c>
      <c r="G58" s="201">
        <v>0</v>
      </c>
      <c r="H58" s="201">
        <v>0</v>
      </c>
      <c r="I58" s="201">
        <v>0</v>
      </c>
      <c r="J58" s="201"/>
      <c r="K58" s="201"/>
      <c r="L58" s="201"/>
      <c r="M58" s="201"/>
      <c r="N58" s="201"/>
      <c r="O58" s="201"/>
      <c r="P58" s="201"/>
      <c r="Q58" s="203"/>
      <c r="R58" s="201"/>
      <c r="S58" s="207">
        <f t="shared" si="1"/>
        <v>0</v>
      </c>
    </row>
    <row r="59" spans="1:20" s="196" customFormat="1" ht="22.5" customHeight="1" x14ac:dyDescent="0.25">
      <c r="A59" s="197">
        <v>2</v>
      </c>
      <c r="B59" s="198">
        <v>2</v>
      </c>
      <c r="C59" s="198">
        <v>7</v>
      </c>
      <c r="D59" s="198">
        <v>2</v>
      </c>
      <c r="E59" s="199" t="s">
        <v>368</v>
      </c>
      <c r="F59" s="209" t="s">
        <v>410</v>
      </c>
      <c r="G59" s="201">
        <v>169861.9</v>
      </c>
      <c r="H59" s="201">
        <v>68065.039999999994</v>
      </c>
      <c r="I59" s="201">
        <v>732379.53</v>
      </c>
      <c r="J59" s="201">
        <v>99900.23</v>
      </c>
      <c r="K59" s="201">
        <v>102341.48</v>
      </c>
      <c r="L59" s="201"/>
      <c r="M59" s="201"/>
      <c r="N59" s="201"/>
      <c r="O59" s="201"/>
      <c r="P59" s="201"/>
      <c r="Q59" s="203"/>
      <c r="R59" s="201"/>
      <c r="S59" s="207">
        <f t="shared" si="1"/>
        <v>1172548.18</v>
      </c>
      <c r="T59" s="195"/>
    </row>
    <row r="60" spans="1:20" s="196" customFormat="1" ht="22.5" hidden="1" customHeight="1" x14ac:dyDescent="0.25">
      <c r="A60" s="197">
        <v>2</v>
      </c>
      <c r="B60" s="198">
        <v>2</v>
      </c>
      <c r="C60" s="198">
        <v>8</v>
      </c>
      <c r="D60" s="198">
        <v>1</v>
      </c>
      <c r="E60" s="199" t="s">
        <v>366</v>
      </c>
      <c r="F60" s="209" t="s">
        <v>411</v>
      </c>
      <c r="G60" s="201">
        <v>0</v>
      </c>
      <c r="H60" s="201">
        <v>0</v>
      </c>
      <c r="I60" s="201">
        <v>0</v>
      </c>
      <c r="J60" s="201"/>
      <c r="K60" s="201"/>
      <c r="L60" s="201"/>
      <c r="M60" s="201"/>
      <c r="N60" s="201"/>
      <c r="O60" s="201"/>
      <c r="P60" s="201"/>
      <c r="Q60" s="203"/>
      <c r="R60" s="201"/>
      <c r="S60" s="207">
        <f t="shared" si="1"/>
        <v>0</v>
      </c>
    </row>
    <row r="61" spans="1:20" s="239" customFormat="1" ht="21" customHeight="1" x14ac:dyDescent="0.25">
      <c r="A61" s="235">
        <v>2</v>
      </c>
      <c r="B61" s="232">
        <v>2</v>
      </c>
      <c r="C61" s="232">
        <v>8</v>
      </c>
      <c r="D61" s="232">
        <v>2</v>
      </c>
      <c r="E61" s="233" t="s">
        <v>366</v>
      </c>
      <c r="F61" s="234" t="s">
        <v>138</v>
      </c>
      <c r="G61" s="236">
        <v>206725.15</v>
      </c>
      <c r="H61" s="236">
        <v>1431501.39</v>
      </c>
      <c r="I61" s="236">
        <v>911076.96</v>
      </c>
      <c r="J61" s="236">
        <v>286540.21999999997</v>
      </c>
      <c r="K61" s="236">
        <v>177207.43</v>
      </c>
      <c r="L61" s="236"/>
      <c r="M61" s="236"/>
      <c r="N61" s="236"/>
      <c r="O61" s="236"/>
      <c r="P61" s="236"/>
      <c r="Q61" s="237"/>
      <c r="R61" s="236"/>
      <c r="S61" s="204">
        <f t="shared" si="1"/>
        <v>3013051.15</v>
      </c>
      <c r="T61" s="238"/>
    </row>
    <row r="62" spans="1:20" s="239" customFormat="1" ht="22.5" hidden="1" customHeight="1" x14ac:dyDescent="0.25">
      <c r="A62" s="235">
        <v>2</v>
      </c>
      <c r="B62" s="232">
        <v>2</v>
      </c>
      <c r="C62" s="232">
        <v>8</v>
      </c>
      <c r="D62" s="232">
        <v>4</v>
      </c>
      <c r="E62" s="233" t="s">
        <v>366</v>
      </c>
      <c r="F62" s="240" t="s">
        <v>140</v>
      </c>
      <c r="G62" s="236">
        <v>0</v>
      </c>
      <c r="H62" s="201">
        <v>0</v>
      </c>
      <c r="I62" s="236">
        <v>0</v>
      </c>
      <c r="J62" s="201"/>
      <c r="K62" s="201"/>
      <c r="L62" s="201"/>
      <c r="M62" s="236"/>
      <c r="N62" s="236"/>
      <c r="O62" s="236"/>
      <c r="P62" s="236"/>
      <c r="Q62" s="237"/>
      <c r="R62" s="236"/>
      <c r="S62" s="204">
        <f t="shared" si="1"/>
        <v>0</v>
      </c>
      <c r="T62" s="238"/>
    </row>
    <row r="63" spans="1:20" s="239" customFormat="1" ht="21.75" customHeight="1" x14ac:dyDescent="0.25">
      <c r="A63" s="235"/>
      <c r="B63" s="198">
        <v>2</v>
      </c>
      <c r="C63" s="198">
        <v>8</v>
      </c>
      <c r="D63" s="198">
        <v>5</v>
      </c>
      <c r="E63" s="199" t="s">
        <v>366</v>
      </c>
      <c r="F63" s="240" t="s">
        <v>412</v>
      </c>
      <c r="G63" s="236">
        <v>0</v>
      </c>
      <c r="H63" s="201">
        <v>0</v>
      </c>
      <c r="I63" s="236">
        <v>0</v>
      </c>
      <c r="J63" s="201">
        <v>41300</v>
      </c>
      <c r="K63" s="201">
        <v>41300</v>
      </c>
      <c r="L63" s="201"/>
      <c r="M63" s="236"/>
      <c r="N63" s="236"/>
      <c r="O63" s="236"/>
      <c r="P63" s="236"/>
      <c r="Q63" s="237"/>
      <c r="R63" s="236"/>
      <c r="S63" s="204">
        <f t="shared" si="1"/>
        <v>82600</v>
      </c>
      <c r="T63" s="238"/>
    </row>
    <row r="64" spans="1:20" s="196" customFormat="1" ht="22.5" hidden="1" customHeight="1" x14ac:dyDescent="0.25">
      <c r="A64" s="197">
        <v>2</v>
      </c>
      <c r="B64" s="198">
        <v>2</v>
      </c>
      <c r="C64" s="198">
        <v>8</v>
      </c>
      <c r="D64" s="198">
        <v>5</v>
      </c>
      <c r="E64" s="199" t="s">
        <v>383</v>
      </c>
      <c r="F64" s="209" t="s">
        <v>413</v>
      </c>
      <c r="G64" s="201">
        <v>0</v>
      </c>
      <c r="H64" s="201">
        <v>0</v>
      </c>
      <c r="I64" s="201">
        <v>0</v>
      </c>
      <c r="J64" s="201"/>
      <c r="K64" s="201">
        <v>0</v>
      </c>
      <c r="L64" s="201"/>
      <c r="M64" s="201"/>
      <c r="N64" s="201"/>
      <c r="O64" s="201"/>
      <c r="P64" s="201"/>
      <c r="Q64" s="203"/>
      <c r="R64" s="201"/>
      <c r="S64" s="207">
        <f t="shared" si="1"/>
        <v>0</v>
      </c>
    </row>
    <row r="65" spans="1:20" s="196" customFormat="1" ht="22.5" hidden="1" customHeight="1" x14ac:dyDescent="0.25">
      <c r="A65" s="197">
        <v>2</v>
      </c>
      <c r="B65" s="198">
        <v>2</v>
      </c>
      <c r="C65" s="198">
        <v>8</v>
      </c>
      <c r="D65" s="198">
        <v>5</v>
      </c>
      <c r="E65" s="199" t="s">
        <v>371</v>
      </c>
      <c r="F65" s="209" t="s">
        <v>414</v>
      </c>
      <c r="G65" s="201">
        <v>0</v>
      </c>
      <c r="H65" s="201">
        <v>0</v>
      </c>
      <c r="I65" s="201">
        <v>0</v>
      </c>
      <c r="J65" s="201">
        <v>0</v>
      </c>
      <c r="K65" s="201">
        <v>0</v>
      </c>
      <c r="L65" s="201"/>
      <c r="M65" s="201"/>
      <c r="N65" s="201"/>
      <c r="O65" s="201"/>
      <c r="P65" s="201"/>
      <c r="Q65" s="203"/>
      <c r="R65" s="201"/>
      <c r="S65" s="207">
        <f t="shared" si="1"/>
        <v>0</v>
      </c>
    </row>
    <row r="66" spans="1:20" s="196" customFormat="1" ht="22.5" customHeight="1" x14ac:dyDescent="0.25">
      <c r="A66" s="197">
        <v>2</v>
      </c>
      <c r="B66" s="198">
        <v>2</v>
      </c>
      <c r="C66" s="198">
        <v>8</v>
      </c>
      <c r="D66" s="198">
        <v>6</v>
      </c>
      <c r="E66" s="199" t="s">
        <v>366</v>
      </c>
      <c r="F66" s="240" t="s">
        <v>145</v>
      </c>
      <c r="G66" s="201">
        <v>1375687.13</v>
      </c>
      <c r="H66" s="201">
        <v>443752</v>
      </c>
      <c r="I66" s="201">
        <v>445650.6</v>
      </c>
      <c r="J66" s="201">
        <v>314148</v>
      </c>
      <c r="K66" s="201">
        <v>1064336.6599999999</v>
      </c>
      <c r="L66" s="201"/>
      <c r="M66" s="201"/>
      <c r="N66" s="201"/>
      <c r="O66" s="201"/>
      <c r="P66" s="201"/>
      <c r="Q66" s="203"/>
      <c r="R66" s="201"/>
      <c r="S66" s="207">
        <f t="shared" si="1"/>
        <v>3643574.3899999997</v>
      </c>
    </row>
    <row r="67" spans="1:20" s="196" customFormat="1" ht="0.75" hidden="1" customHeight="1" x14ac:dyDescent="0.25">
      <c r="A67" s="197">
        <v>2</v>
      </c>
      <c r="B67" s="198">
        <v>2</v>
      </c>
      <c r="C67" s="198">
        <v>8</v>
      </c>
      <c r="D67" s="198">
        <v>6</v>
      </c>
      <c r="E67" s="199" t="s">
        <v>383</v>
      </c>
      <c r="F67" s="240" t="s">
        <v>147</v>
      </c>
      <c r="G67" s="201">
        <v>0</v>
      </c>
      <c r="H67" s="201">
        <v>0</v>
      </c>
      <c r="I67" s="201">
        <v>0</v>
      </c>
      <c r="J67" s="201"/>
      <c r="K67" s="201"/>
      <c r="L67" s="201"/>
      <c r="M67" s="201"/>
      <c r="N67" s="201"/>
      <c r="O67" s="201"/>
      <c r="P67" s="201"/>
      <c r="Q67" s="203"/>
      <c r="R67" s="201"/>
      <c r="S67" s="207">
        <f t="shared" si="1"/>
        <v>0</v>
      </c>
    </row>
    <row r="68" spans="1:20" s="196" customFormat="1" ht="28.5" hidden="1" customHeight="1" x14ac:dyDescent="0.25">
      <c r="A68" s="197">
        <v>2</v>
      </c>
      <c r="B68" s="198">
        <v>2</v>
      </c>
      <c r="C68" s="198">
        <v>8</v>
      </c>
      <c r="D68" s="198">
        <v>6</v>
      </c>
      <c r="E68" s="199" t="s">
        <v>371</v>
      </c>
      <c r="F68" s="240" t="s">
        <v>149</v>
      </c>
      <c r="G68" s="201">
        <v>0</v>
      </c>
      <c r="H68" s="201">
        <v>0</v>
      </c>
      <c r="I68" s="201">
        <v>0</v>
      </c>
      <c r="J68" s="201"/>
      <c r="K68" s="201"/>
      <c r="L68" s="201"/>
      <c r="M68" s="201"/>
      <c r="N68" s="201"/>
      <c r="O68" s="201"/>
      <c r="P68" s="201"/>
      <c r="Q68" s="203"/>
      <c r="R68" s="201"/>
      <c r="S68" s="207">
        <f t="shared" si="1"/>
        <v>0</v>
      </c>
    </row>
    <row r="69" spans="1:20" s="196" customFormat="1" ht="32.25" hidden="1" customHeight="1" x14ac:dyDescent="0.25">
      <c r="A69" s="197">
        <v>2</v>
      </c>
      <c r="B69" s="198">
        <v>2</v>
      </c>
      <c r="C69" s="198">
        <v>8</v>
      </c>
      <c r="D69" s="198">
        <v>6</v>
      </c>
      <c r="E69" s="199" t="s">
        <v>385</v>
      </c>
      <c r="F69" s="240" t="s">
        <v>151</v>
      </c>
      <c r="G69" s="201">
        <v>0</v>
      </c>
      <c r="H69" s="201">
        <v>0</v>
      </c>
      <c r="I69" s="201">
        <v>0</v>
      </c>
      <c r="J69" s="201"/>
      <c r="K69" s="201"/>
      <c r="L69" s="201"/>
      <c r="M69" s="201"/>
      <c r="N69" s="201"/>
      <c r="O69" s="201"/>
      <c r="P69" s="201"/>
      <c r="Q69" s="203"/>
      <c r="R69" s="201"/>
      <c r="S69" s="207">
        <f t="shared" si="1"/>
        <v>0</v>
      </c>
    </row>
    <row r="70" spans="1:20" s="196" customFormat="1" ht="24" customHeight="1" x14ac:dyDescent="0.25">
      <c r="A70" s="197">
        <v>2</v>
      </c>
      <c r="B70" s="198">
        <v>2</v>
      </c>
      <c r="C70" s="198">
        <v>8</v>
      </c>
      <c r="D70" s="198">
        <v>7</v>
      </c>
      <c r="E70" s="199" t="s">
        <v>385</v>
      </c>
      <c r="F70" s="209" t="s">
        <v>415</v>
      </c>
      <c r="G70" s="201">
        <v>0</v>
      </c>
      <c r="H70" s="201">
        <v>0</v>
      </c>
      <c r="I70" s="201">
        <v>0</v>
      </c>
      <c r="J70" s="201">
        <v>45000</v>
      </c>
      <c r="K70" s="201">
        <v>0</v>
      </c>
      <c r="L70" s="201"/>
      <c r="M70" s="201"/>
      <c r="N70" s="201"/>
      <c r="O70" s="201"/>
      <c r="P70" s="201"/>
      <c r="Q70" s="203"/>
      <c r="R70" s="201"/>
      <c r="S70" s="207">
        <f t="shared" si="1"/>
        <v>45000</v>
      </c>
      <c r="T70" s="195"/>
    </row>
    <row r="71" spans="1:20" s="196" customFormat="1" ht="28.5" customHeight="1" x14ac:dyDescent="0.25">
      <c r="A71" s="197">
        <v>2</v>
      </c>
      <c r="B71" s="198">
        <v>2</v>
      </c>
      <c r="C71" s="198">
        <v>8</v>
      </c>
      <c r="D71" s="198">
        <v>7</v>
      </c>
      <c r="E71" s="199" t="s">
        <v>376</v>
      </c>
      <c r="F71" s="209" t="s">
        <v>416</v>
      </c>
      <c r="G71" s="201">
        <v>0</v>
      </c>
      <c r="H71" s="201">
        <v>0</v>
      </c>
      <c r="I71" s="201">
        <v>127440</v>
      </c>
      <c r="J71" s="201">
        <v>0</v>
      </c>
      <c r="K71" s="201">
        <v>119475</v>
      </c>
      <c r="L71" s="201"/>
      <c r="M71" s="201"/>
      <c r="N71" s="201"/>
      <c r="O71" s="201"/>
      <c r="P71" s="201"/>
      <c r="Q71" s="203"/>
      <c r="R71" s="201"/>
      <c r="S71" s="207">
        <f t="shared" si="1"/>
        <v>246915</v>
      </c>
    </row>
    <row r="72" spans="1:20" s="196" customFormat="1" ht="28.5" customHeight="1" thickBot="1" x14ac:dyDescent="0.3">
      <c r="A72" s="197">
        <v>2</v>
      </c>
      <c r="B72" s="198">
        <v>2</v>
      </c>
      <c r="C72" s="198">
        <v>8</v>
      </c>
      <c r="D72" s="198">
        <v>7</v>
      </c>
      <c r="E72" s="199" t="s">
        <v>368</v>
      </c>
      <c r="F72" s="209" t="s">
        <v>417</v>
      </c>
      <c r="G72" s="201">
        <f>1729288.23+192000</f>
        <v>1921288.23</v>
      </c>
      <c r="H72" s="201">
        <v>192000</v>
      </c>
      <c r="I72" s="201">
        <f>34197.99+702000</f>
        <v>736197.99</v>
      </c>
      <c r="J72" s="201">
        <v>0</v>
      </c>
      <c r="K72" s="201">
        <f>10000+192000</f>
        <v>202000</v>
      </c>
      <c r="L72" s="201"/>
      <c r="M72" s="201"/>
      <c r="N72" s="201"/>
      <c r="O72" s="201"/>
      <c r="P72" s="201"/>
      <c r="Q72" s="203"/>
      <c r="R72" s="201"/>
      <c r="S72" s="207">
        <f t="shared" si="1"/>
        <v>3051486.2199999997</v>
      </c>
      <c r="T72" s="195"/>
    </row>
    <row r="73" spans="1:20" s="196" customFormat="1" ht="28.5" hidden="1" customHeight="1" x14ac:dyDescent="0.25">
      <c r="A73" s="197">
        <v>2</v>
      </c>
      <c r="B73" s="198">
        <v>2</v>
      </c>
      <c r="C73" s="198">
        <v>8</v>
      </c>
      <c r="D73" s="198">
        <v>8</v>
      </c>
      <c r="E73" s="199" t="s">
        <v>366</v>
      </c>
      <c r="F73" s="209" t="s">
        <v>418</v>
      </c>
      <c r="G73" s="201">
        <v>0</v>
      </c>
      <c r="H73" s="201">
        <v>0</v>
      </c>
      <c r="I73" s="201">
        <v>0</v>
      </c>
      <c r="J73" s="201">
        <v>0</v>
      </c>
      <c r="K73" s="201">
        <v>0</v>
      </c>
      <c r="L73" s="201">
        <v>0</v>
      </c>
      <c r="M73" s="201">
        <v>0</v>
      </c>
      <c r="N73" s="201">
        <v>0</v>
      </c>
      <c r="O73" s="201"/>
      <c r="P73" s="201"/>
      <c r="Q73" s="203">
        <v>0</v>
      </c>
      <c r="R73" s="201"/>
      <c r="S73" s="207">
        <f t="shared" si="1"/>
        <v>0</v>
      </c>
    </row>
    <row r="74" spans="1:20" s="196" customFormat="1" ht="28.5" hidden="1" customHeight="1" x14ac:dyDescent="0.25">
      <c r="A74" s="210">
        <v>2</v>
      </c>
      <c r="B74" s="211">
        <v>2</v>
      </c>
      <c r="C74" s="211">
        <v>8</v>
      </c>
      <c r="D74" s="211">
        <v>9</v>
      </c>
      <c r="E74" s="212" t="s">
        <v>419</v>
      </c>
      <c r="F74" s="213" t="s">
        <v>420</v>
      </c>
      <c r="G74" s="214">
        <v>0</v>
      </c>
      <c r="H74" s="214">
        <v>0</v>
      </c>
      <c r="I74" s="214">
        <v>0</v>
      </c>
      <c r="J74" s="214">
        <v>0</v>
      </c>
      <c r="K74" s="214">
        <v>0</v>
      </c>
      <c r="L74" s="214">
        <v>0</v>
      </c>
      <c r="M74" s="214">
        <v>0</v>
      </c>
      <c r="N74" s="214">
        <v>0</v>
      </c>
      <c r="O74" s="214">
        <v>0</v>
      </c>
      <c r="P74" s="214">
        <v>0</v>
      </c>
      <c r="Q74" s="216">
        <v>0</v>
      </c>
      <c r="R74" s="214">
        <v>0</v>
      </c>
      <c r="S74" s="217">
        <f t="shared" si="1"/>
        <v>0</v>
      </c>
    </row>
    <row r="75" spans="1:20" s="196" customFormat="1" ht="17.25" customHeight="1" thickBot="1" x14ac:dyDescent="0.3">
      <c r="A75" s="218"/>
      <c r="B75" s="218"/>
      <c r="C75" s="218"/>
      <c r="D75" s="218"/>
      <c r="E75" s="241"/>
      <c r="F75" s="219"/>
      <c r="G75" s="220"/>
      <c r="H75" s="220"/>
      <c r="I75" s="220"/>
      <c r="J75" s="220"/>
      <c r="K75" s="220"/>
      <c r="L75" s="220"/>
      <c r="M75" s="220"/>
      <c r="N75" s="220"/>
      <c r="O75" s="220"/>
      <c r="P75" s="220"/>
      <c r="Q75" s="221"/>
      <c r="R75" s="220"/>
      <c r="S75" s="222"/>
    </row>
    <row r="76" spans="1:20" s="196" customFormat="1" ht="28.5" customHeight="1" thickBot="1" x14ac:dyDescent="0.3">
      <c r="A76" s="242"/>
      <c r="B76" s="243"/>
      <c r="C76" s="243"/>
      <c r="D76" s="243"/>
      <c r="E76" s="244"/>
      <c r="F76" s="224" t="s">
        <v>421</v>
      </c>
      <c r="G76" s="245">
        <f>SUM(G77:G108)</f>
        <v>1561382.2599999995</v>
      </c>
      <c r="H76" s="245">
        <f>SUM(H77:H108)</f>
        <v>1524089.49</v>
      </c>
      <c r="I76" s="245">
        <f t="shared" ref="I76:R76" si="3">SUM(I77:I108)</f>
        <v>737996.68</v>
      </c>
      <c r="J76" s="245">
        <f t="shared" si="3"/>
        <v>3651095.3</v>
      </c>
      <c r="K76" s="245">
        <f t="shared" si="3"/>
        <v>561439.07999999996</v>
      </c>
      <c r="L76" s="245">
        <f t="shared" si="3"/>
        <v>0</v>
      </c>
      <c r="M76" s="245">
        <f t="shared" si="3"/>
        <v>0</v>
      </c>
      <c r="N76" s="245">
        <f t="shared" si="3"/>
        <v>0</v>
      </c>
      <c r="O76" s="245">
        <f t="shared" si="3"/>
        <v>0</v>
      </c>
      <c r="P76" s="245">
        <f t="shared" si="3"/>
        <v>0</v>
      </c>
      <c r="Q76" s="246">
        <f t="shared" si="3"/>
        <v>0</v>
      </c>
      <c r="R76" s="245">
        <f t="shared" si="3"/>
        <v>0</v>
      </c>
      <c r="S76" s="228">
        <f>SUM(G76:R76)</f>
        <v>8036002.8099999996</v>
      </c>
      <c r="T76" s="195"/>
    </row>
    <row r="77" spans="1:20" s="196" customFormat="1" ht="29.25" customHeight="1" x14ac:dyDescent="0.25">
      <c r="A77" s="187">
        <v>2</v>
      </c>
      <c r="B77" s="188">
        <v>3</v>
      </c>
      <c r="C77" s="188">
        <v>1</v>
      </c>
      <c r="D77" s="188">
        <v>1</v>
      </c>
      <c r="E77" s="189" t="s">
        <v>366</v>
      </c>
      <c r="F77" s="229" t="s">
        <v>422</v>
      </c>
      <c r="G77" s="191">
        <v>21171.360000000001</v>
      </c>
      <c r="H77" s="191">
        <v>36997.949999999997</v>
      </c>
      <c r="I77" s="191">
        <v>67582.070000000007</v>
      </c>
      <c r="J77" s="191">
        <v>0</v>
      </c>
      <c r="K77" s="191">
        <v>22984.55</v>
      </c>
      <c r="L77" s="191"/>
      <c r="M77" s="191"/>
      <c r="N77" s="191"/>
      <c r="O77" s="191"/>
      <c r="P77" s="191"/>
      <c r="Q77" s="193"/>
      <c r="R77" s="191"/>
      <c r="S77" s="194">
        <f t="shared" ref="S77:S152" si="4">SUM(G77:R77)</f>
        <v>148735.93</v>
      </c>
    </row>
    <row r="78" spans="1:20" s="196" customFormat="1" ht="30" hidden="1" customHeight="1" x14ac:dyDescent="0.25">
      <c r="A78" s="197">
        <v>2</v>
      </c>
      <c r="B78" s="198">
        <v>3</v>
      </c>
      <c r="C78" s="198">
        <v>1</v>
      </c>
      <c r="D78" s="198">
        <v>3</v>
      </c>
      <c r="E78" s="199" t="s">
        <v>366</v>
      </c>
      <c r="F78" s="209" t="s">
        <v>423</v>
      </c>
      <c r="G78" s="201">
        <v>0</v>
      </c>
      <c r="H78" s="201">
        <v>0</v>
      </c>
      <c r="I78" s="201">
        <v>0</v>
      </c>
      <c r="J78" s="201"/>
      <c r="K78" s="201"/>
      <c r="L78" s="201"/>
      <c r="M78" s="201"/>
      <c r="N78" s="201"/>
      <c r="O78" s="201"/>
      <c r="P78" s="201"/>
      <c r="Q78" s="203"/>
      <c r="R78" s="201"/>
      <c r="S78" s="207">
        <f t="shared" si="4"/>
        <v>0</v>
      </c>
    </row>
    <row r="79" spans="1:20" s="196" customFormat="1" ht="30" hidden="1" customHeight="1" x14ac:dyDescent="0.25">
      <c r="A79" s="197">
        <v>2</v>
      </c>
      <c r="B79" s="198">
        <v>3</v>
      </c>
      <c r="C79" s="198">
        <v>1</v>
      </c>
      <c r="D79" s="198">
        <v>3</v>
      </c>
      <c r="E79" s="199" t="s">
        <v>383</v>
      </c>
      <c r="F79" s="209" t="s">
        <v>424</v>
      </c>
      <c r="G79" s="201">
        <v>0</v>
      </c>
      <c r="H79" s="201">
        <v>0</v>
      </c>
      <c r="I79" s="201">
        <v>0</v>
      </c>
      <c r="J79" s="201"/>
      <c r="K79" s="201"/>
      <c r="L79" s="201"/>
      <c r="M79" s="201"/>
      <c r="N79" s="201"/>
      <c r="O79" s="201"/>
      <c r="P79" s="201"/>
      <c r="Q79" s="203"/>
      <c r="R79" s="201"/>
      <c r="S79" s="207">
        <f t="shared" si="4"/>
        <v>0</v>
      </c>
    </row>
    <row r="80" spans="1:20" s="196" customFormat="1" ht="30" customHeight="1" x14ac:dyDescent="0.25">
      <c r="A80" s="197">
        <v>2</v>
      </c>
      <c r="B80" s="198">
        <v>3</v>
      </c>
      <c r="C80" s="198">
        <v>1</v>
      </c>
      <c r="D80" s="198">
        <v>3</v>
      </c>
      <c r="E80" s="199" t="s">
        <v>371</v>
      </c>
      <c r="F80" s="209" t="s">
        <v>176</v>
      </c>
      <c r="G80" s="201">
        <v>0</v>
      </c>
      <c r="H80" s="201">
        <v>0</v>
      </c>
      <c r="I80" s="201">
        <v>8732</v>
      </c>
      <c r="J80" s="201">
        <v>0</v>
      </c>
      <c r="K80" s="201">
        <v>0</v>
      </c>
      <c r="L80" s="201"/>
      <c r="M80" s="201"/>
      <c r="N80" s="201"/>
      <c r="O80" s="201"/>
      <c r="P80" s="201"/>
      <c r="Q80" s="203"/>
      <c r="R80" s="201"/>
      <c r="S80" s="207">
        <f t="shared" si="4"/>
        <v>8732</v>
      </c>
    </row>
    <row r="81" spans="1:20" s="196" customFormat="1" ht="30" hidden="1" customHeight="1" x14ac:dyDescent="0.25">
      <c r="A81" s="197">
        <v>2</v>
      </c>
      <c r="B81" s="198">
        <v>3</v>
      </c>
      <c r="C81" s="198">
        <v>2</v>
      </c>
      <c r="D81" s="198">
        <v>1</v>
      </c>
      <c r="E81" s="199" t="s">
        <v>366</v>
      </c>
      <c r="F81" s="209" t="s">
        <v>180</v>
      </c>
      <c r="G81" s="201">
        <v>0</v>
      </c>
      <c r="H81" s="201">
        <v>0</v>
      </c>
      <c r="I81" s="201">
        <v>0</v>
      </c>
      <c r="J81" s="201"/>
      <c r="K81" s="201"/>
      <c r="L81" s="201"/>
      <c r="M81" s="201"/>
      <c r="N81" s="201"/>
      <c r="O81" s="201"/>
      <c r="P81" s="201"/>
      <c r="Q81" s="203"/>
      <c r="R81" s="201"/>
      <c r="S81" s="207">
        <f t="shared" si="4"/>
        <v>0</v>
      </c>
    </row>
    <row r="82" spans="1:20" s="196" customFormat="1" ht="30" customHeight="1" x14ac:dyDescent="0.25">
      <c r="A82" s="197">
        <v>2</v>
      </c>
      <c r="B82" s="198">
        <v>3</v>
      </c>
      <c r="C82" s="198">
        <v>2</v>
      </c>
      <c r="D82" s="198">
        <v>2</v>
      </c>
      <c r="E82" s="199" t="s">
        <v>366</v>
      </c>
      <c r="F82" s="209" t="s">
        <v>425</v>
      </c>
      <c r="G82" s="201">
        <v>842520</v>
      </c>
      <c r="H82" s="201">
        <v>63366.71</v>
      </c>
      <c r="I82" s="201">
        <v>51920</v>
      </c>
      <c r="J82" s="201">
        <v>0</v>
      </c>
      <c r="K82" s="201">
        <v>0</v>
      </c>
      <c r="L82" s="201"/>
      <c r="M82" s="201"/>
      <c r="N82" s="247"/>
      <c r="O82" s="201"/>
      <c r="P82" s="201"/>
      <c r="Q82" s="203"/>
      <c r="R82" s="248"/>
      <c r="S82" s="207">
        <f t="shared" si="4"/>
        <v>957806.71</v>
      </c>
    </row>
    <row r="83" spans="1:20" s="196" customFormat="1" ht="28.5" customHeight="1" x14ac:dyDescent="0.25">
      <c r="A83" s="197">
        <v>2</v>
      </c>
      <c r="B83" s="198">
        <v>3</v>
      </c>
      <c r="C83" s="198">
        <v>2</v>
      </c>
      <c r="D83" s="198">
        <v>3</v>
      </c>
      <c r="E83" s="199" t="s">
        <v>366</v>
      </c>
      <c r="F83" s="209" t="s">
        <v>426</v>
      </c>
      <c r="G83" s="201">
        <v>113693</v>
      </c>
      <c r="H83" s="201">
        <v>106499.13</v>
      </c>
      <c r="I83" s="201">
        <v>19116</v>
      </c>
      <c r="J83" s="201">
        <v>0</v>
      </c>
      <c r="K83" s="201">
        <v>0</v>
      </c>
      <c r="L83" s="201"/>
      <c r="M83" s="201"/>
      <c r="N83" s="201"/>
      <c r="O83" s="201"/>
      <c r="P83" s="201"/>
      <c r="Q83" s="203"/>
      <c r="R83" s="201"/>
      <c r="S83" s="207">
        <f>SUM(G83:R83)</f>
        <v>239308.13</v>
      </c>
      <c r="T83" s="195"/>
    </row>
    <row r="84" spans="1:20" s="196" customFormat="1" ht="30" hidden="1" customHeight="1" x14ac:dyDescent="0.25">
      <c r="A84" s="197">
        <v>2</v>
      </c>
      <c r="B84" s="198">
        <v>3</v>
      </c>
      <c r="C84" s="198">
        <v>3</v>
      </c>
      <c r="D84" s="198">
        <v>1</v>
      </c>
      <c r="E84" s="199" t="s">
        <v>366</v>
      </c>
      <c r="F84" s="209" t="s">
        <v>190</v>
      </c>
      <c r="G84" s="201">
        <v>0</v>
      </c>
      <c r="H84" s="201">
        <v>0</v>
      </c>
      <c r="I84" s="201">
        <v>0</v>
      </c>
      <c r="J84" s="201"/>
      <c r="K84" s="201"/>
      <c r="L84" s="201"/>
      <c r="M84" s="201"/>
      <c r="N84" s="201"/>
      <c r="O84" s="201"/>
      <c r="P84" s="201"/>
      <c r="Q84" s="203"/>
      <c r="R84" s="201"/>
      <c r="S84" s="207">
        <f t="shared" si="4"/>
        <v>0</v>
      </c>
    </row>
    <row r="85" spans="1:20" s="196" customFormat="1" ht="30" hidden="1" customHeight="1" x14ac:dyDescent="0.25">
      <c r="A85" s="197">
        <v>2</v>
      </c>
      <c r="B85" s="198">
        <v>3</v>
      </c>
      <c r="C85" s="198">
        <v>3</v>
      </c>
      <c r="D85" s="198">
        <v>2</v>
      </c>
      <c r="E85" s="199" t="s">
        <v>366</v>
      </c>
      <c r="F85" s="209" t="s">
        <v>427</v>
      </c>
      <c r="G85" s="201">
        <v>0</v>
      </c>
      <c r="H85" s="201">
        <v>0</v>
      </c>
      <c r="I85" s="201">
        <v>0</v>
      </c>
      <c r="J85" s="201"/>
      <c r="K85" s="201"/>
      <c r="L85" s="201"/>
      <c r="M85" s="201"/>
      <c r="N85" s="201"/>
      <c r="O85" s="201"/>
      <c r="P85" s="201"/>
      <c r="Q85" s="203"/>
      <c r="R85" s="201"/>
      <c r="S85" s="204">
        <f t="shared" si="4"/>
        <v>0</v>
      </c>
    </row>
    <row r="86" spans="1:20" s="196" customFormat="1" ht="27.75" customHeight="1" x14ac:dyDescent="0.25">
      <c r="A86" s="197">
        <v>2</v>
      </c>
      <c r="B86" s="198">
        <v>3</v>
      </c>
      <c r="C86" s="198">
        <v>3</v>
      </c>
      <c r="D86" s="198">
        <v>3</v>
      </c>
      <c r="E86" s="199" t="s">
        <v>366</v>
      </c>
      <c r="F86" s="209" t="s">
        <v>192</v>
      </c>
      <c r="G86" s="201">
        <v>0</v>
      </c>
      <c r="H86" s="201">
        <v>2312.8000000000002</v>
      </c>
      <c r="I86" s="201">
        <v>87744.8</v>
      </c>
      <c r="J86" s="201">
        <v>0</v>
      </c>
      <c r="K86" s="201">
        <v>0</v>
      </c>
      <c r="L86" s="201"/>
      <c r="M86" s="201"/>
      <c r="N86" s="201"/>
      <c r="O86" s="201"/>
      <c r="P86" s="201"/>
      <c r="Q86" s="203"/>
      <c r="R86" s="201"/>
      <c r="S86" s="207">
        <f t="shared" si="4"/>
        <v>90057.600000000006</v>
      </c>
      <c r="T86" s="195"/>
    </row>
    <row r="87" spans="1:20" s="196" customFormat="1" ht="30" hidden="1" customHeight="1" x14ac:dyDescent="0.25">
      <c r="A87" s="197">
        <v>2</v>
      </c>
      <c r="B87" s="198">
        <v>3</v>
      </c>
      <c r="C87" s="198">
        <v>3</v>
      </c>
      <c r="D87" s="198">
        <v>4</v>
      </c>
      <c r="E87" s="199" t="s">
        <v>366</v>
      </c>
      <c r="F87" s="209" t="s">
        <v>194</v>
      </c>
      <c r="G87" s="201">
        <v>0</v>
      </c>
      <c r="H87" s="201">
        <v>0</v>
      </c>
      <c r="I87" s="201">
        <v>0</v>
      </c>
      <c r="J87" s="201"/>
      <c r="K87" s="201"/>
      <c r="L87" s="201"/>
      <c r="M87" s="201"/>
      <c r="N87" s="201"/>
      <c r="O87" s="201"/>
      <c r="P87" s="201"/>
      <c r="Q87" s="203"/>
      <c r="R87" s="201"/>
      <c r="S87" s="207">
        <f t="shared" si="4"/>
        <v>0</v>
      </c>
    </row>
    <row r="88" spans="1:20" s="196" customFormat="1" ht="30" hidden="1" customHeight="1" x14ac:dyDescent="0.25">
      <c r="A88" s="197">
        <v>2</v>
      </c>
      <c r="B88" s="198">
        <v>3</v>
      </c>
      <c r="C88" s="198">
        <v>4</v>
      </c>
      <c r="D88" s="198">
        <v>1</v>
      </c>
      <c r="E88" s="199" t="s">
        <v>366</v>
      </c>
      <c r="F88" s="234" t="s">
        <v>428</v>
      </c>
      <c r="G88" s="201">
        <v>0</v>
      </c>
      <c r="H88" s="201">
        <v>0</v>
      </c>
      <c r="I88" s="201">
        <v>0</v>
      </c>
      <c r="J88" s="201"/>
      <c r="K88" s="201"/>
      <c r="L88" s="201"/>
      <c r="M88" s="201"/>
      <c r="N88" s="201"/>
      <c r="O88" s="201"/>
      <c r="P88" s="201"/>
      <c r="Q88" s="203"/>
      <c r="R88" s="201"/>
      <c r="S88" s="207">
        <f t="shared" si="4"/>
        <v>0</v>
      </c>
    </row>
    <row r="89" spans="1:20" s="196" customFormat="1" ht="30" hidden="1" customHeight="1" x14ac:dyDescent="0.25">
      <c r="A89" s="197">
        <v>2</v>
      </c>
      <c r="B89" s="198">
        <v>3</v>
      </c>
      <c r="C89" s="198">
        <v>5</v>
      </c>
      <c r="D89" s="198">
        <v>1</v>
      </c>
      <c r="E89" s="199" t="s">
        <v>366</v>
      </c>
      <c r="F89" s="209" t="s">
        <v>429</v>
      </c>
      <c r="G89" s="201">
        <v>0</v>
      </c>
      <c r="H89" s="201">
        <v>0</v>
      </c>
      <c r="I89" s="201">
        <v>0</v>
      </c>
      <c r="J89" s="201"/>
      <c r="K89" s="201"/>
      <c r="L89" s="201"/>
      <c r="M89" s="201"/>
      <c r="N89" s="201"/>
      <c r="O89" s="201"/>
      <c r="P89" s="201"/>
      <c r="Q89" s="203"/>
      <c r="R89" s="201"/>
      <c r="S89" s="207">
        <f t="shared" si="4"/>
        <v>0</v>
      </c>
    </row>
    <row r="90" spans="1:20" s="196" customFormat="1" ht="30" customHeight="1" x14ac:dyDescent="0.25">
      <c r="A90" s="197">
        <v>2</v>
      </c>
      <c r="B90" s="198">
        <v>3</v>
      </c>
      <c r="C90" s="198">
        <v>5</v>
      </c>
      <c r="D90" s="198">
        <v>3</v>
      </c>
      <c r="E90" s="199" t="s">
        <v>366</v>
      </c>
      <c r="F90" s="209" t="s">
        <v>430</v>
      </c>
      <c r="G90" s="201">
        <v>0</v>
      </c>
      <c r="H90" s="201">
        <v>0</v>
      </c>
      <c r="I90" s="201">
        <v>0</v>
      </c>
      <c r="J90" s="201">
        <v>0</v>
      </c>
      <c r="K90" s="201">
        <v>56050</v>
      </c>
      <c r="L90" s="201"/>
      <c r="M90" s="201"/>
      <c r="N90" s="201"/>
      <c r="O90" s="201"/>
      <c r="P90" s="201"/>
      <c r="Q90" s="203"/>
      <c r="R90" s="201"/>
      <c r="S90" s="207">
        <f t="shared" si="4"/>
        <v>56050</v>
      </c>
    </row>
    <row r="91" spans="1:20" s="196" customFormat="1" ht="30" customHeight="1" x14ac:dyDescent="0.25">
      <c r="A91" s="197">
        <v>2</v>
      </c>
      <c r="B91" s="198">
        <v>3</v>
      </c>
      <c r="C91" s="198">
        <v>5</v>
      </c>
      <c r="D91" s="198">
        <v>5</v>
      </c>
      <c r="E91" s="199" t="s">
        <v>366</v>
      </c>
      <c r="F91" s="209" t="s">
        <v>431</v>
      </c>
      <c r="G91" s="201">
        <v>192576</v>
      </c>
      <c r="H91" s="201">
        <v>396480</v>
      </c>
      <c r="I91" s="201">
        <v>0</v>
      </c>
      <c r="J91" s="201">
        <v>991000</v>
      </c>
      <c r="K91" s="201">
        <v>0</v>
      </c>
      <c r="L91" s="201"/>
      <c r="M91" s="201"/>
      <c r="N91" s="201"/>
      <c r="O91" s="201"/>
      <c r="P91" s="201"/>
      <c r="Q91" s="203"/>
      <c r="R91" s="201"/>
      <c r="S91" s="207">
        <f t="shared" si="4"/>
        <v>1580056</v>
      </c>
    </row>
    <row r="92" spans="1:20" s="196" customFormat="1" ht="30" customHeight="1" x14ac:dyDescent="0.25">
      <c r="A92" s="197">
        <v>2</v>
      </c>
      <c r="B92" s="198">
        <v>3</v>
      </c>
      <c r="C92" s="198">
        <v>6</v>
      </c>
      <c r="D92" s="198">
        <v>1</v>
      </c>
      <c r="E92" s="199" t="s">
        <v>366</v>
      </c>
      <c r="F92" s="209" t="s">
        <v>432</v>
      </c>
      <c r="G92" s="201">
        <v>718.62</v>
      </c>
      <c r="H92" s="201">
        <v>0</v>
      </c>
      <c r="I92" s="201">
        <v>0</v>
      </c>
      <c r="J92" s="201">
        <v>0</v>
      </c>
      <c r="K92" s="201">
        <v>0</v>
      </c>
      <c r="L92" s="201"/>
      <c r="M92" s="201"/>
      <c r="N92" s="201"/>
      <c r="O92" s="201"/>
      <c r="P92" s="201"/>
      <c r="Q92" s="203"/>
      <c r="R92" s="201"/>
      <c r="S92" s="207">
        <f t="shared" si="4"/>
        <v>718.62</v>
      </c>
    </row>
    <row r="93" spans="1:20" s="196" customFormat="1" ht="30" customHeight="1" x14ac:dyDescent="0.25">
      <c r="A93" s="197">
        <v>2</v>
      </c>
      <c r="B93" s="198">
        <v>3</v>
      </c>
      <c r="C93" s="198">
        <v>6</v>
      </c>
      <c r="D93" s="198">
        <v>3</v>
      </c>
      <c r="E93" s="199" t="s">
        <v>371</v>
      </c>
      <c r="F93" s="209" t="s">
        <v>433</v>
      </c>
      <c r="G93" s="201">
        <v>55460</v>
      </c>
      <c r="H93" s="201">
        <v>1295</v>
      </c>
      <c r="I93" s="201">
        <v>0</v>
      </c>
      <c r="J93" s="201">
        <v>0</v>
      </c>
      <c r="K93" s="201">
        <v>0</v>
      </c>
      <c r="L93" s="201"/>
      <c r="M93" s="201"/>
      <c r="N93" s="201"/>
      <c r="O93" s="201"/>
      <c r="P93" s="201"/>
      <c r="Q93" s="203"/>
      <c r="R93" s="201"/>
      <c r="S93" s="207">
        <f t="shared" si="4"/>
        <v>56755</v>
      </c>
      <c r="T93" s="195"/>
    </row>
    <row r="94" spans="1:20" s="196" customFormat="1" ht="27" customHeight="1" x14ac:dyDescent="0.25">
      <c r="A94" s="197">
        <v>2</v>
      </c>
      <c r="B94" s="198">
        <v>3</v>
      </c>
      <c r="C94" s="198">
        <v>6</v>
      </c>
      <c r="D94" s="198">
        <v>3</v>
      </c>
      <c r="E94" s="199" t="s">
        <v>385</v>
      </c>
      <c r="F94" s="209" t="s">
        <v>434</v>
      </c>
      <c r="G94" s="201">
        <v>28564.39</v>
      </c>
      <c r="H94" s="201">
        <v>68853</v>
      </c>
      <c r="I94" s="201">
        <v>0</v>
      </c>
      <c r="J94" s="201">
        <v>164882.57999999999</v>
      </c>
      <c r="K94" s="201">
        <v>0</v>
      </c>
      <c r="L94" s="201"/>
      <c r="M94" s="201"/>
      <c r="N94" s="201"/>
      <c r="O94" s="201"/>
      <c r="P94" s="201"/>
      <c r="Q94" s="203"/>
      <c r="R94" s="201"/>
      <c r="S94" s="207">
        <f t="shared" si="4"/>
        <v>262299.96999999997</v>
      </c>
      <c r="T94" s="195"/>
    </row>
    <row r="95" spans="1:20" s="196" customFormat="1" ht="30" hidden="1" customHeight="1" x14ac:dyDescent="0.25">
      <c r="A95" s="235">
        <v>2</v>
      </c>
      <c r="B95" s="232">
        <v>3</v>
      </c>
      <c r="C95" s="232">
        <v>6</v>
      </c>
      <c r="D95" s="232">
        <v>4</v>
      </c>
      <c r="E95" s="233" t="s">
        <v>376</v>
      </c>
      <c r="F95" s="234" t="s">
        <v>213</v>
      </c>
      <c r="G95" s="201">
        <v>0</v>
      </c>
      <c r="H95" s="201">
        <v>0</v>
      </c>
      <c r="I95" s="201">
        <v>0</v>
      </c>
      <c r="J95" s="201"/>
      <c r="K95" s="201"/>
      <c r="L95" s="201"/>
      <c r="M95" s="201"/>
      <c r="N95" s="201"/>
      <c r="O95" s="201"/>
      <c r="P95" s="201"/>
      <c r="Q95" s="203"/>
      <c r="R95" s="201"/>
      <c r="S95" s="207">
        <f t="shared" si="4"/>
        <v>0</v>
      </c>
    </row>
    <row r="96" spans="1:20" s="196" customFormat="1" ht="28.5" customHeight="1" x14ac:dyDescent="0.25">
      <c r="A96" s="197">
        <v>2</v>
      </c>
      <c r="B96" s="198">
        <v>3</v>
      </c>
      <c r="C96" s="198">
        <v>7</v>
      </c>
      <c r="D96" s="198">
        <v>1</v>
      </c>
      <c r="E96" s="199" t="s">
        <v>366</v>
      </c>
      <c r="F96" s="209" t="s">
        <v>217</v>
      </c>
      <c r="G96" s="201">
        <v>265816.64</v>
      </c>
      <c r="H96" s="201">
        <v>823478.99</v>
      </c>
      <c r="I96" s="201">
        <f>858379.9-600000</f>
        <v>258379.90000000002</v>
      </c>
      <c r="J96" s="201">
        <v>1479317.34</v>
      </c>
      <c r="K96" s="201">
        <v>246858.13</v>
      </c>
      <c r="L96" s="201"/>
      <c r="M96" s="201"/>
      <c r="N96" s="201"/>
      <c r="O96" s="201"/>
      <c r="P96" s="201"/>
      <c r="Q96" s="203"/>
      <c r="R96" s="201"/>
      <c r="S96" s="207">
        <f t="shared" si="4"/>
        <v>3073851</v>
      </c>
      <c r="T96" s="195"/>
    </row>
    <row r="97" spans="1:20" s="196" customFormat="1" ht="30" hidden="1" customHeight="1" x14ac:dyDescent="0.25">
      <c r="A97" s="197">
        <v>2</v>
      </c>
      <c r="B97" s="198">
        <v>3</v>
      </c>
      <c r="C97" s="198">
        <v>7</v>
      </c>
      <c r="D97" s="198">
        <v>1</v>
      </c>
      <c r="E97" s="199" t="s">
        <v>383</v>
      </c>
      <c r="F97" s="209" t="s">
        <v>219</v>
      </c>
      <c r="G97" s="201">
        <v>0</v>
      </c>
      <c r="H97" s="201">
        <v>0</v>
      </c>
      <c r="I97" s="201">
        <v>0</v>
      </c>
      <c r="J97" s="201"/>
      <c r="K97" s="201"/>
      <c r="L97" s="201"/>
      <c r="M97" s="201"/>
      <c r="N97" s="201"/>
      <c r="O97" s="201"/>
      <c r="P97" s="201"/>
      <c r="Q97" s="203"/>
      <c r="R97" s="201"/>
      <c r="S97" s="207">
        <f t="shared" si="4"/>
        <v>0</v>
      </c>
    </row>
    <row r="98" spans="1:20" s="196" customFormat="1" ht="30" hidden="1" customHeight="1" x14ac:dyDescent="0.25">
      <c r="A98" s="197">
        <v>2</v>
      </c>
      <c r="B98" s="198">
        <v>3</v>
      </c>
      <c r="C98" s="198">
        <v>7</v>
      </c>
      <c r="D98" s="198">
        <v>1</v>
      </c>
      <c r="E98" s="199" t="s">
        <v>385</v>
      </c>
      <c r="F98" s="209" t="s">
        <v>221</v>
      </c>
      <c r="G98" s="201">
        <v>0</v>
      </c>
      <c r="H98" s="201">
        <v>0</v>
      </c>
      <c r="I98" s="201">
        <v>0</v>
      </c>
      <c r="J98" s="201"/>
      <c r="K98" s="201"/>
      <c r="L98" s="201"/>
      <c r="M98" s="201"/>
      <c r="N98" s="201"/>
      <c r="O98" s="201"/>
      <c r="P98" s="201"/>
      <c r="Q98" s="203"/>
      <c r="R98" s="201"/>
      <c r="S98" s="207">
        <f t="shared" si="4"/>
        <v>0</v>
      </c>
    </row>
    <row r="99" spans="1:20" s="196" customFormat="1" ht="30" hidden="1" customHeight="1" x14ac:dyDescent="0.25">
      <c r="A99" s="197">
        <v>2</v>
      </c>
      <c r="B99" s="198">
        <v>3</v>
      </c>
      <c r="C99" s="198">
        <v>7</v>
      </c>
      <c r="D99" s="198">
        <v>2</v>
      </c>
      <c r="E99" s="199" t="s">
        <v>376</v>
      </c>
      <c r="F99" s="234" t="s">
        <v>435</v>
      </c>
      <c r="G99" s="201">
        <v>0</v>
      </c>
      <c r="H99" s="201">
        <v>0</v>
      </c>
      <c r="I99" s="201">
        <v>0</v>
      </c>
      <c r="J99" s="201"/>
      <c r="K99" s="201"/>
      <c r="L99" s="201"/>
      <c r="M99" s="201"/>
      <c r="N99" s="201"/>
      <c r="O99" s="201"/>
      <c r="P99" s="201"/>
      <c r="Q99" s="203"/>
      <c r="R99" s="201"/>
      <c r="S99" s="207">
        <f t="shared" si="4"/>
        <v>0</v>
      </c>
    </row>
    <row r="100" spans="1:20" s="196" customFormat="1" ht="30" hidden="1" customHeight="1" x14ac:dyDescent="0.25">
      <c r="A100" s="197">
        <v>2</v>
      </c>
      <c r="B100" s="198">
        <v>3</v>
      </c>
      <c r="C100" s="198">
        <v>7</v>
      </c>
      <c r="D100" s="198">
        <v>1</v>
      </c>
      <c r="E100" s="199" t="s">
        <v>376</v>
      </c>
      <c r="F100" s="234" t="s">
        <v>436</v>
      </c>
      <c r="G100" s="201">
        <v>0</v>
      </c>
      <c r="H100" s="201">
        <v>0</v>
      </c>
      <c r="I100" s="201">
        <v>0</v>
      </c>
      <c r="J100" s="201"/>
      <c r="K100" s="201"/>
      <c r="L100" s="201"/>
      <c r="M100" s="201"/>
      <c r="N100" s="201"/>
      <c r="O100" s="201"/>
      <c r="P100" s="201"/>
      <c r="Q100" s="203"/>
      <c r="R100" s="201"/>
      <c r="S100" s="207">
        <f t="shared" si="4"/>
        <v>0</v>
      </c>
    </row>
    <row r="101" spans="1:20" s="196" customFormat="1" ht="30" hidden="1" customHeight="1" x14ac:dyDescent="0.25">
      <c r="A101" s="197">
        <v>2</v>
      </c>
      <c r="B101" s="198">
        <v>3</v>
      </c>
      <c r="C101" s="198">
        <v>7</v>
      </c>
      <c r="D101" s="198">
        <v>1</v>
      </c>
      <c r="E101" s="199" t="s">
        <v>368</v>
      </c>
      <c r="F101" s="234" t="s">
        <v>225</v>
      </c>
      <c r="G101" s="201">
        <v>0</v>
      </c>
      <c r="H101" s="201">
        <v>0</v>
      </c>
      <c r="I101" s="201">
        <v>0</v>
      </c>
      <c r="J101" s="201"/>
      <c r="K101" s="201"/>
      <c r="L101" s="201"/>
      <c r="M101" s="201"/>
      <c r="N101" s="201"/>
      <c r="O101" s="201"/>
      <c r="P101" s="201"/>
      <c r="Q101" s="203"/>
      <c r="R101" s="201"/>
      <c r="S101" s="207">
        <f t="shared" si="4"/>
        <v>0</v>
      </c>
    </row>
    <row r="102" spans="1:20" s="196" customFormat="1" ht="30" customHeight="1" x14ac:dyDescent="0.25">
      <c r="A102" s="197">
        <v>2</v>
      </c>
      <c r="B102" s="198">
        <v>3</v>
      </c>
      <c r="C102" s="198">
        <v>7</v>
      </c>
      <c r="D102" s="198">
        <v>2</v>
      </c>
      <c r="E102" s="199" t="s">
        <v>368</v>
      </c>
      <c r="F102" s="249" t="s">
        <v>437</v>
      </c>
      <c r="G102" s="201">
        <v>2134.38</v>
      </c>
      <c r="H102" s="201">
        <v>0</v>
      </c>
      <c r="I102" s="201">
        <v>0</v>
      </c>
      <c r="J102" s="201">
        <v>0</v>
      </c>
      <c r="K102" s="201">
        <v>0</v>
      </c>
      <c r="L102" s="201"/>
      <c r="M102" s="201"/>
      <c r="N102" s="201"/>
      <c r="O102" s="201"/>
      <c r="P102" s="201"/>
      <c r="Q102" s="203"/>
      <c r="R102" s="201"/>
      <c r="S102" s="207">
        <f t="shared" si="4"/>
        <v>2134.38</v>
      </c>
    </row>
    <row r="103" spans="1:20" s="196" customFormat="1" ht="30" customHeight="1" x14ac:dyDescent="0.25">
      <c r="A103" s="197">
        <v>2</v>
      </c>
      <c r="B103" s="198">
        <v>3</v>
      </c>
      <c r="C103" s="198">
        <v>9</v>
      </c>
      <c r="D103" s="198">
        <v>1</v>
      </c>
      <c r="E103" s="199" t="s">
        <v>366</v>
      </c>
      <c r="F103" s="209" t="s">
        <v>234</v>
      </c>
      <c r="G103" s="201">
        <v>0</v>
      </c>
      <c r="H103" s="201">
        <v>0</v>
      </c>
      <c r="I103" s="201">
        <v>0</v>
      </c>
      <c r="J103" s="201">
        <v>163728.54</v>
      </c>
      <c r="K103" s="201">
        <v>0</v>
      </c>
      <c r="L103" s="201"/>
      <c r="M103" s="201"/>
      <c r="N103" s="201"/>
      <c r="O103" s="201"/>
      <c r="P103" s="201"/>
      <c r="Q103" s="203"/>
      <c r="R103" s="201"/>
      <c r="S103" s="207">
        <f t="shared" si="4"/>
        <v>163728.54</v>
      </c>
    </row>
    <row r="104" spans="1:20" s="196" customFormat="1" ht="28.5" customHeight="1" x14ac:dyDescent="0.25">
      <c r="A104" s="197">
        <v>2</v>
      </c>
      <c r="B104" s="198">
        <v>3</v>
      </c>
      <c r="C104" s="198">
        <v>9</v>
      </c>
      <c r="D104" s="198">
        <v>2</v>
      </c>
      <c r="E104" s="199" t="s">
        <v>366</v>
      </c>
      <c r="F104" s="209" t="s">
        <v>438</v>
      </c>
      <c r="G104" s="201">
        <v>34414.699999999997</v>
      </c>
      <c r="H104" s="201">
        <v>0</v>
      </c>
      <c r="I104" s="201">
        <v>172502.26</v>
      </c>
      <c r="J104" s="201">
        <v>852166.84</v>
      </c>
      <c r="K104" s="201">
        <v>95580</v>
      </c>
      <c r="L104" s="201"/>
      <c r="M104" s="201"/>
      <c r="N104" s="201"/>
      <c r="O104" s="201"/>
      <c r="P104" s="201"/>
      <c r="Q104" s="203"/>
      <c r="R104" s="201"/>
      <c r="S104" s="207">
        <f>SUM(G104:R104)</f>
        <v>1154663.8</v>
      </c>
      <c r="T104" s="195"/>
    </row>
    <row r="105" spans="1:20" s="196" customFormat="1" ht="30" hidden="1" customHeight="1" x14ac:dyDescent="0.25">
      <c r="A105" s="197">
        <v>2</v>
      </c>
      <c r="B105" s="198">
        <v>3</v>
      </c>
      <c r="C105" s="198">
        <v>9</v>
      </c>
      <c r="D105" s="198">
        <v>5</v>
      </c>
      <c r="E105" s="199" t="s">
        <v>366</v>
      </c>
      <c r="F105" s="209" t="s">
        <v>238</v>
      </c>
      <c r="G105" s="201">
        <v>0</v>
      </c>
      <c r="H105" s="201">
        <v>0</v>
      </c>
      <c r="I105" s="201">
        <v>0</v>
      </c>
      <c r="J105" s="201"/>
      <c r="K105" s="201"/>
      <c r="L105" s="201"/>
      <c r="M105" s="201"/>
      <c r="N105" s="201"/>
      <c r="O105" s="201"/>
      <c r="P105" s="201"/>
      <c r="Q105" s="203"/>
      <c r="R105" s="201"/>
      <c r="S105" s="207">
        <f t="shared" si="4"/>
        <v>0</v>
      </c>
    </row>
    <row r="106" spans="1:20" s="196" customFormat="1" ht="28.5" customHeight="1" x14ac:dyDescent="0.25">
      <c r="A106" s="197">
        <v>2</v>
      </c>
      <c r="B106" s="198">
        <v>3</v>
      </c>
      <c r="C106" s="198">
        <v>9</v>
      </c>
      <c r="D106" s="198">
        <v>6</v>
      </c>
      <c r="E106" s="199" t="s">
        <v>366</v>
      </c>
      <c r="F106" s="209" t="s">
        <v>439</v>
      </c>
      <c r="G106" s="201">
        <v>0</v>
      </c>
      <c r="H106" s="201">
        <v>0</v>
      </c>
      <c r="I106" s="201">
        <v>0</v>
      </c>
      <c r="J106" s="201">
        <v>0</v>
      </c>
      <c r="K106" s="201">
        <v>100428.38</v>
      </c>
      <c r="L106" s="201"/>
      <c r="M106" s="201"/>
      <c r="N106" s="201"/>
      <c r="O106" s="201"/>
      <c r="P106" s="201"/>
      <c r="Q106" s="203"/>
      <c r="R106" s="201"/>
      <c r="S106" s="207">
        <f t="shared" si="4"/>
        <v>100428.38</v>
      </c>
    </row>
    <row r="107" spans="1:20" s="196" customFormat="1" ht="30" hidden="1" customHeight="1" x14ac:dyDescent="0.25">
      <c r="A107" s="197">
        <v>2</v>
      </c>
      <c r="B107" s="198">
        <v>3</v>
      </c>
      <c r="C107" s="198">
        <v>9</v>
      </c>
      <c r="D107" s="198">
        <v>8</v>
      </c>
      <c r="E107" s="199" t="s">
        <v>366</v>
      </c>
      <c r="F107" s="240" t="s">
        <v>242</v>
      </c>
      <c r="G107" s="201">
        <v>0</v>
      </c>
      <c r="H107" s="201">
        <v>0</v>
      </c>
      <c r="I107" s="201">
        <v>0</v>
      </c>
      <c r="J107" s="201"/>
      <c r="K107" s="201"/>
      <c r="L107" s="201"/>
      <c r="M107" s="201"/>
      <c r="N107" s="201"/>
      <c r="O107" s="201"/>
      <c r="P107" s="201"/>
      <c r="Q107" s="203"/>
      <c r="R107" s="201"/>
      <c r="S107" s="207">
        <f t="shared" si="4"/>
        <v>0</v>
      </c>
    </row>
    <row r="108" spans="1:20" s="196" customFormat="1" ht="30" customHeight="1" thickBot="1" x14ac:dyDescent="0.3">
      <c r="A108" s="210">
        <v>2</v>
      </c>
      <c r="B108" s="211">
        <v>3</v>
      </c>
      <c r="C108" s="211">
        <v>9</v>
      </c>
      <c r="D108" s="211">
        <v>9</v>
      </c>
      <c r="E108" s="212" t="s">
        <v>366</v>
      </c>
      <c r="F108" s="213" t="s">
        <v>440</v>
      </c>
      <c r="G108" s="214">
        <v>4313.17</v>
      </c>
      <c r="H108" s="214">
        <v>24805.91</v>
      </c>
      <c r="I108" s="214">
        <v>72019.649999999994</v>
      </c>
      <c r="J108" s="214">
        <v>0</v>
      </c>
      <c r="K108" s="214">
        <v>39538.019999999997</v>
      </c>
      <c r="L108" s="214"/>
      <c r="M108" s="214"/>
      <c r="N108" s="214"/>
      <c r="O108" s="214"/>
      <c r="P108" s="214"/>
      <c r="Q108" s="216"/>
      <c r="R108" s="214"/>
      <c r="S108" s="217">
        <f t="shared" si="4"/>
        <v>140676.75</v>
      </c>
      <c r="T108" s="195"/>
    </row>
    <row r="109" spans="1:20" s="196" customFormat="1" ht="18.75" customHeight="1" thickBot="1" x14ac:dyDescent="0.3">
      <c r="A109" s="218"/>
      <c r="B109" s="218"/>
      <c r="C109" s="218"/>
      <c r="D109" s="218"/>
      <c r="E109" s="241"/>
      <c r="F109" s="219"/>
      <c r="G109" s="220"/>
      <c r="H109" s="220"/>
      <c r="I109" s="220"/>
      <c r="J109" s="220"/>
      <c r="K109" s="220"/>
      <c r="L109" s="220"/>
      <c r="M109" s="220"/>
      <c r="N109" s="220"/>
      <c r="O109" s="220"/>
      <c r="P109" s="220"/>
      <c r="Q109" s="221"/>
      <c r="R109" s="220"/>
      <c r="S109" s="222"/>
      <c r="T109" s="195"/>
    </row>
    <row r="110" spans="1:20" s="196" customFormat="1" ht="27.75" customHeight="1" thickBot="1" x14ac:dyDescent="0.3">
      <c r="A110" s="250"/>
      <c r="B110" s="251"/>
      <c r="C110" s="251"/>
      <c r="D110" s="251"/>
      <c r="E110" s="244"/>
      <c r="F110" s="224" t="s">
        <v>441</v>
      </c>
      <c r="G110" s="226">
        <f>SUM(G111:G127)</f>
        <v>82168625</v>
      </c>
      <c r="H110" s="226">
        <f t="shared" ref="H110:S110" si="5">SUM(H111:H127)</f>
        <v>55770552</v>
      </c>
      <c r="I110" s="226">
        <f t="shared" si="5"/>
        <v>19784361.16</v>
      </c>
      <c r="J110" s="226">
        <f t="shared" si="5"/>
        <v>48475613.5</v>
      </c>
      <c r="K110" s="226">
        <f t="shared" si="5"/>
        <v>30861498</v>
      </c>
      <c r="L110" s="226">
        <f t="shared" si="5"/>
        <v>0</v>
      </c>
      <c r="M110" s="226">
        <f t="shared" si="5"/>
        <v>0</v>
      </c>
      <c r="N110" s="226">
        <f t="shared" si="5"/>
        <v>0</v>
      </c>
      <c r="O110" s="226">
        <f t="shared" si="5"/>
        <v>0</v>
      </c>
      <c r="P110" s="226">
        <f t="shared" si="5"/>
        <v>0</v>
      </c>
      <c r="Q110" s="226">
        <f t="shared" si="5"/>
        <v>0</v>
      </c>
      <c r="R110" s="226">
        <f t="shared" si="5"/>
        <v>0</v>
      </c>
      <c r="S110" s="252">
        <f t="shared" si="5"/>
        <v>237060649.66</v>
      </c>
      <c r="T110" s="195"/>
    </row>
    <row r="111" spans="1:20" s="196" customFormat="1" ht="31.5" hidden="1" customHeight="1" x14ac:dyDescent="0.25">
      <c r="A111" s="187">
        <v>2</v>
      </c>
      <c r="B111" s="188">
        <v>4</v>
      </c>
      <c r="C111" s="253">
        <v>1</v>
      </c>
      <c r="D111" s="253">
        <v>1</v>
      </c>
      <c r="E111" s="254" t="s">
        <v>366</v>
      </c>
      <c r="F111" s="229" t="s">
        <v>442</v>
      </c>
      <c r="G111" s="191">
        <v>0</v>
      </c>
      <c r="H111" s="191">
        <v>0</v>
      </c>
      <c r="I111" s="191">
        <v>0</v>
      </c>
      <c r="J111" s="191"/>
      <c r="K111" s="191"/>
      <c r="L111" s="191"/>
      <c r="M111" s="191"/>
      <c r="N111" s="191">
        <v>0</v>
      </c>
      <c r="O111" s="191">
        <v>0</v>
      </c>
      <c r="P111" s="191"/>
      <c r="Q111" s="191"/>
      <c r="R111" s="191"/>
      <c r="S111" s="194">
        <f t="shared" si="4"/>
        <v>0</v>
      </c>
    </row>
    <row r="112" spans="1:20" s="196" customFormat="1" ht="31.5" hidden="1" customHeight="1" x14ac:dyDescent="0.25">
      <c r="A112" s="197">
        <v>2</v>
      </c>
      <c r="B112" s="198">
        <v>4</v>
      </c>
      <c r="C112" s="232">
        <v>1</v>
      </c>
      <c r="D112" s="198">
        <v>2</v>
      </c>
      <c r="E112" s="199" t="s">
        <v>366</v>
      </c>
      <c r="F112" s="209" t="s">
        <v>443</v>
      </c>
      <c r="G112" s="201">
        <v>0</v>
      </c>
      <c r="H112" s="201">
        <v>0</v>
      </c>
      <c r="I112" s="201">
        <v>0</v>
      </c>
      <c r="J112" s="201"/>
      <c r="K112" s="201"/>
      <c r="L112" s="201"/>
      <c r="M112" s="201"/>
      <c r="N112" s="201">
        <v>0</v>
      </c>
      <c r="O112" s="201">
        <v>0</v>
      </c>
      <c r="P112" s="201"/>
      <c r="Q112" s="203"/>
      <c r="R112" s="201"/>
      <c r="S112" s="207">
        <f t="shared" si="4"/>
        <v>0</v>
      </c>
    </row>
    <row r="113" spans="1:20" s="196" customFormat="1" ht="24.75" customHeight="1" x14ac:dyDescent="0.25">
      <c r="A113" s="197">
        <v>2</v>
      </c>
      <c r="B113" s="198">
        <v>4</v>
      </c>
      <c r="C113" s="232">
        <v>1</v>
      </c>
      <c r="D113" s="198">
        <v>2</v>
      </c>
      <c r="E113" s="199" t="s">
        <v>383</v>
      </c>
      <c r="F113" s="209" t="s">
        <v>444</v>
      </c>
      <c r="G113" s="201">
        <v>278500</v>
      </c>
      <c r="H113" s="201">
        <v>396000</v>
      </c>
      <c r="I113" s="201">
        <v>2680690</v>
      </c>
      <c r="J113" s="201">
        <v>30000</v>
      </c>
      <c r="K113" s="201">
        <v>1604000</v>
      </c>
      <c r="L113" s="201"/>
      <c r="M113" s="201"/>
      <c r="N113" s="201"/>
      <c r="O113" s="201"/>
      <c r="P113" s="201"/>
      <c r="Q113" s="203"/>
      <c r="R113" s="201"/>
      <c r="S113" s="207">
        <f t="shared" si="4"/>
        <v>4989190</v>
      </c>
    </row>
    <row r="114" spans="1:20" s="196" customFormat="1" ht="25.5" hidden="1" customHeight="1" x14ac:dyDescent="0.25">
      <c r="A114" s="197">
        <v>2</v>
      </c>
      <c r="B114" s="198">
        <v>4</v>
      </c>
      <c r="C114" s="232">
        <v>1</v>
      </c>
      <c r="D114" s="198">
        <v>3</v>
      </c>
      <c r="E114" s="199" t="s">
        <v>366</v>
      </c>
      <c r="F114" s="209" t="s">
        <v>445</v>
      </c>
      <c r="G114" s="201">
        <v>0</v>
      </c>
      <c r="H114" s="201">
        <v>0</v>
      </c>
      <c r="I114" s="201">
        <v>0</v>
      </c>
      <c r="J114" s="201"/>
      <c r="K114" s="201"/>
      <c r="L114" s="201"/>
      <c r="M114" s="201"/>
      <c r="N114" s="201"/>
      <c r="O114" s="201"/>
      <c r="P114" s="201"/>
      <c r="Q114" s="203"/>
      <c r="R114" s="201"/>
      <c r="S114" s="207">
        <f t="shared" si="4"/>
        <v>0</v>
      </c>
    </row>
    <row r="115" spans="1:20" s="196" customFormat="1" ht="25.5" hidden="1" customHeight="1" x14ac:dyDescent="0.25">
      <c r="A115" s="197">
        <v>2</v>
      </c>
      <c r="B115" s="198">
        <v>4</v>
      </c>
      <c r="C115" s="232">
        <v>1</v>
      </c>
      <c r="D115" s="198">
        <v>4</v>
      </c>
      <c r="E115" s="199" t="s">
        <v>366</v>
      </c>
      <c r="F115" s="209" t="s">
        <v>446</v>
      </c>
      <c r="G115" s="201">
        <v>0</v>
      </c>
      <c r="H115" s="201">
        <v>0</v>
      </c>
      <c r="I115" s="201">
        <v>0</v>
      </c>
      <c r="J115" s="201"/>
      <c r="K115" s="201"/>
      <c r="L115" s="201"/>
      <c r="M115" s="201"/>
      <c r="N115" s="201"/>
      <c r="O115" s="201"/>
      <c r="P115" s="201"/>
      <c r="Q115" s="203"/>
      <c r="R115" s="201"/>
      <c r="S115" s="207">
        <f t="shared" si="4"/>
        <v>0</v>
      </c>
    </row>
    <row r="116" spans="1:20" s="196" customFormat="1" ht="25.5" hidden="1" customHeight="1" x14ac:dyDescent="0.25">
      <c r="A116" s="197">
        <v>2</v>
      </c>
      <c r="B116" s="198">
        <v>4</v>
      </c>
      <c r="C116" s="232">
        <v>1</v>
      </c>
      <c r="D116" s="198">
        <v>4</v>
      </c>
      <c r="E116" s="199" t="s">
        <v>383</v>
      </c>
      <c r="F116" s="209" t="s">
        <v>447</v>
      </c>
      <c r="G116" s="201">
        <v>0</v>
      </c>
      <c r="H116" s="201">
        <v>0</v>
      </c>
      <c r="I116" s="201">
        <v>0</v>
      </c>
      <c r="J116" s="201"/>
      <c r="K116" s="201"/>
      <c r="L116" s="201"/>
      <c r="M116" s="201"/>
      <c r="N116" s="201"/>
      <c r="O116" s="201"/>
      <c r="P116" s="201"/>
      <c r="Q116" s="203"/>
      <c r="R116" s="201"/>
      <c r="S116" s="207">
        <f t="shared" si="4"/>
        <v>0</v>
      </c>
    </row>
    <row r="117" spans="1:20" s="196" customFormat="1" ht="25.5" hidden="1" customHeight="1" x14ac:dyDescent="0.25">
      <c r="A117" s="197">
        <v>2</v>
      </c>
      <c r="B117" s="198">
        <v>4</v>
      </c>
      <c r="C117" s="232">
        <v>1</v>
      </c>
      <c r="D117" s="198">
        <v>5</v>
      </c>
      <c r="E117" s="199" t="s">
        <v>366</v>
      </c>
      <c r="F117" s="209" t="s">
        <v>448</v>
      </c>
      <c r="G117" s="201">
        <v>0</v>
      </c>
      <c r="H117" s="201">
        <v>0</v>
      </c>
      <c r="I117" s="201">
        <v>0</v>
      </c>
      <c r="J117" s="201"/>
      <c r="K117" s="201"/>
      <c r="L117" s="201"/>
      <c r="M117" s="201"/>
      <c r="N117" s="201"/>
      <c r="O117" s="201"/>
      <c r="P117" s="201"/>
      <c r="Q117" s="203"/>
      <c r="R117" s="201"/>
      <c r="S117" s="207">
        <f t="shared" si="4"/>
        <v>0</v>
      </c>
    </row>
    <row r="118" spans="1:20" s="196" customFormat="1" ht="26.25" customHeight="1" x14ac:dyDescent="0.25">
      <c r="A118" s="197">
        <v>2</v>
      </c>
      <c r="B118" s="198">
        <v>4</v>
      </c>
      <c r="C118" s="232">
        <v>1</v>
      </c>
      <c r="D118" s="198">
        <v>6</v>
      </c>
      <c r="E118" s="199" t="s">
        <v>366</v>
      </c>
      <c r="F118" s="209" t="s">
        <v>449</v>
      </c>
      <c r="G118" s="201">
        <v>600000</v>
      </c>
      <c r="H118" s="201">
        <v>45839954</v>
      </c>
      <c r="I118" s="201">
        <v>18465904.16</v>
      </c>
      <c r="J118" s="201">
        <f>48495613.5-400000</f>
        <v>48095613.5</v>
      </c>
      <c r="K118" s="201">
        <v>29257498</v>
      </c>
      <c r="L118" s="201"/>
      <c r="M118" s="201"/>
      <c r="N118" s="201"/>
      <c r="O118" s="201"/>
      <c r="P118" s="201"/>
      <c r="Q118" s="203"/>
      <c r="R118" s="201"/>
      <c r="S118" s="207">
        <f t="shared" si="4"/>
        <v>142258969.66</v>
      </c>
      <c r="T118" s="195"/>
    </row>
    <row r="119" spans="1:20" s="196" customFormat="1" ht="0.75" hidden="1" customHeight="1" x14ac:dyDescent="0.25">
      <c r="A119" s="197">
        <v>2</v>
      </c>
      <c r="B119" s="198">
        <v>4</v>
      </c>
      <c r="C119" s="232">
        <v>2</v>
      </c>
      <c r="D119" s="198">
        <v>3</v>
      </c>
      <c r="E119" s="199" t="s">
        <v>383</v>
      </c>
      <c r="F119" s="209" t="s">
        <v>450</v>
      </c>
      <c r="G119" s="201">
        <v>0</v>
      </c>
      <c r="H119" s="201">
        <v>0</v>
      </c>
      <c r="I119" s="201"/>
      <c r="J119" s="201"/>
      <c r="K119" s="201"/>
      <c r="L119" s="201"/>
      <c r="M119" s="201"/>
      <c r="N119" s="201"/>
      <c r="O119" s="201"/>
      <c r="P119" s="201"/>
      <c r="Q119" s="203"/>
      <c r="R119" s="201"/>
      <c r="S119" s="207">
        <f t="shared" si="4"/>
        <v>0</v>
      </c>
    </row>
    <row r="120" spans="1:20" s="196" customFormat="1" ht="25.5" customHeight="1" x14ac:dyDescent="0.25">
      <c r="A120" s="197">
        <v>2</v>
      </c>
      <c r="B120" s="198">
        <v>4</v>
      </c>
      <c r="C120" s="232">
        <v>3</v>
      </c>
      <c r="D120" s="198">
        <v>1</v>
      </c>
      <c r="E120" s="199" t="s">
        <v>366</v>
      </c>
      <c r="F120" s="209" t="s">
        <v>451</v>
      </c>
      <c r="G120" s="201">
        <v>81290125</v>
      </c>
      <c r="H120" s="201">
        <v>9534598</v>
      </c>
      <c r="I120" s="201">
        <f>315987+225000-1903220</f>
        <v>-1362233</v>
      </c>
      <c r="J120" s="201">
        <v>350000</v>
      </c>
      <c r="K120" s="201">
        <v>0</v>
      </c>
      <c r="L120" s="201"/>
      <c r="M120" s="201"/>
      <c r="N120" s="201"/>
      <c r="O120" s="201"/>
      <c r="P120" s="201"/>
      <c r="Q120" s="203"/>
      <c r="R120" s="201"/>
      <c r="S120" s="207">
        <f t="shared" si="4"/>
        <v>89812490</v>
      </c>
    </row>
    <row r="121" spans="1:20" s="196" customFormat="1" ht="31.5" hidden="1" customHeight="1" x14ac:dyDescent="0.25">
      <c r="A121" s="197">
        <v>2</v>
      </c>
      <c r="B121" s="198">
        <v>4</v>
      </c>
      <c r="C121" s="232">
        <v>3</v>
      </c>
      <c r="D121" s="198">
        <v>1</v>
      </c>
      <c r="E121" s="199" t="s">
        <v>383</v>
      </c>
      <c r="F121" s="209" t="s">
        <v>452</v>
      </c>
      <c r="G121" s="201">
        <v>0</v>
      </c>
      <c r="H121" s="201">
        <v>0</v>
      </c>
      <c r="I121" s="201"/>
      <c r="J121" s="201"/>
      <c r="K121" s="201"/>
      <c r="L121" s="201"/>
      <c r="M121" s="201"/>
      <c r="N121" s="201"/>
      <c r="O121" s="201"/>
      <c r="P121" s="201"/>
      <c r="Q121" s="203"/>
      <c r="R121" s="201"/>
      <c r="S121" s="207">
        <f>SUM(G121:R121)</f>
        <v>0</v>
      </c>
      <c r="T121" s="195"/>
    </row>
    <row r="122" spans="1:20" s="196" customFormat="1" ht="31.5" hidden="1" customHeight="1" x14ac:dyDescent="0.25">
      <c r="A122" s="197">
        <v>2</v>
      </c>
      <c r="B122" s="198">
        <v>4</v>
      </c>
      <c r="C122" s="198">
        <v>3</v>
      </c>
      <c r="D122" s="198">
        <v>2</v>
      </c>
      <c r="E122" s="199" t="s">
        <v>366</v>
      </c>
      <c r="F122" s="209" t="s">
        <v>453</v>
      </c>
      <c r="G122" s="201">
        <v>0</v>
      </c>
      <c r="H122" s="201">
        <v>0</v>
      </c>
      <c r="I122" s="201">
        <v>0</v>
      </c>
      <c r="J122" s="201">
        <v>0</v>
      </c>
      <c r="K122" s="201">
        <v>0</v>
      </c>
      <c r="L122" s="201">
        <v>0</v>
      </c>
      <c r="M122" s="201">
        <v>0</v>
      </c>
      <c r="N122" s="201">
        <v>0</v>
      </c>
      <c r="O122" s="201">
        <v>0</v>
      </c>
      <c r="P122" s="201"/>
      <c r="Q122" s="203"/>
      <c r="R122" s="201"/>
      <c r="S122" s="207">
        <f t="shared" si="4"/>
        <v>0</v>
      </c>
    </row>
    <row r="123" spans="1:20" s="196" customFormat="1" ht="31.5" hidden="1" customHeight="1" x14ac:dyDescent="0.25">
      <c r="A123" s="197">
        <v>2</v>
      </c>
      <c r="B123" s="198">
        <v>4</v>
      </c>
      <c r="C123" s="198">
        <v>3</v>
      </c>
      <c r="D123" s="198">
        <v>2</v>
      </c>
      <c r="E123" s="199" t="s">
        <v>383</v>
      </c>
      <c r="F123" s="209" t="s">
        <v>454</v>
      </c>
      <c r="G123" s="201">
        <v>0</v>
      </c>
      <c r="H123" s="201">
        <v>0</v>
      </c>
      <c r="I123" s="201">
        <v>0</v>
      </c>
      <c r="J123" s="201">
        <v>0</v>
      </c>
      <c r="K123" s="201">
        <v>0</v>
      </c>
      <c r="L123" s="201">
        <v>0</v>
      </c>
      <c r="M123" s="201">
        <v>0</v>
      </c>
      <c r="N123" s="201">
        <v>0</v>
      </c>
      <c r="O123" s="201">
        <v>0</v>
      </c>
      <c r="P123" s="201"/>
      <c r="Q123" s="203"/>
      <c r="R123" s="201"/>
      <c r="S123" s="207">
        <f t="shared" si="4"/>
        <v>0</v>
      </c>
    </row>
    <row r="124" spans="1:20" s="196" customFormat="1" ht="31.5" hidden="1" customHeight="1" x14ac:dyDescent="0.25">
      <c r="A124" s="197">
        <v>2</v>
      </c>
      <c r="B124" s="198">
        <v>4</v>
      </c>
      <c r="C124" s="198">
        <v>4</v>
      </c>
      <c r="D124" s="198">
        <v>1</v>
      </c>
      <c r="E124" s="199" t="s">
        <v>383</v>
      </c>
      <c r="F124" s="209" t="s">
        <v>455</v>
      </c>
      <c r="G124" s="201">
        <v>0</v>
      </c>
      <c r="H124" s="201">
        <v>0</v>
      </c>
      <c r="I124" s="201">
        <v>0</v>
      </c>
      <c r="J124" s="201">
        <v>0</v>
      </c>
      <c r="K124" s="201">
        <v>0</v>
      </c>
      <c r="L124" s="201">
        <v>0</v>
      </c>
      <c r="M124" s="201">
        <v>0</v>
      </c>
      <c r="N124" s="201">
        <v>0</v>
      </c>
      <c r="O124" s="201">
        <v>0</v>
      </c>
      <c r="P124" s="201"/>
      <c r="Q124" s="203"/>
      <c r="R124" s="201"/>
      <c r="S124" s="207">
        <f t="shared" si="4"/>
        <v>0</v>
      </c>
    </row>
    <row r="125" spans="1:20" s="196" customFormat="1" ht="31.5" hidden="1" customHeight="1" x14ac:dyDescent="0.25">
      <c r="A125" s="197">
        <v>2</v>
      </c>
      <c r="B125" s="198">
        <v>4</v>
      </c>
      <c r="C125" s="198">
        <v>4</v>
      </c>
      <c r="D125" s="198">
        <v>2</v>
      </c>
      <c r="E125" s="199" t="s">
        <v>366</v>
      </c>
      <c r="F125" s="209" t="s">
        <v>456</v>
      </c>
      <c r="G125" s="201">
        <v>0</v>
      </c>
      <c r="H125" s="201">
        <v>0</v>
      </c>
      <c r="I125" s="201">
        <v>0</v>
      </c>
      <c r="J125" s="201">
        <v>0</v>
      </c>
      <c r="K125" s="201">
        <v>0</v>
      </c>
      <c r="L125" s="201">
        <v>0</v>
      </c>
      <c r="M125" s="201">
        <v>0</v>
      </c>
      <c r="N125" s="201">
        <v>0</v>
      </c>
      <c r="O125" s="201">
        <v>0</v>
      </c>
      <c r="P125" s="201"/>
      <c r="Q125" s="203"/>
      <c r="R125" s="201"/>
      <c r="S125" s="207">
        <f t="shared" si="4"/>
        <v>0</v>
      </c>
    </row>
    <row r="126" spans="1:20" s="196" customFormat="1" ht="31.5" hidden="1" customHeight="1" x14ac:dyDescent="0.25">
      <c r="A126" s="197">
        <v>2</v>
      </c>
      <c r="B126" s="198">
        <v>4</v>
      </c>
      <c r="C126" s="198">
        <v>5</v>
      </c>
      <c r="D126" s="198">
        <v>2</v>
      </c>
      <c r="E126" s="199" t="s">
        <v>366</v>
      </c>
      <c r="F126" s="209" t="s">
        <v>457</v>
      </c>
      <c r="G126" s="201">
        <v>0</v>
      </c>
      <c r="H126" s="201">
        <v>0</v>
      </c>
      <c r="I126" s="201">
        <v>0</v>
      </c>
      <c r="J126" s="201">
        <v>0</v>
      </c>
      <c r="K126" s="201">
        <v>0</v>
      </c>
      <c r="L126" s="201">
        <v>0</v>
      </c>
      <c r="M126" s="201">
        <v>0</v>
      </c>
      <c r="N126" s="201">
        <v>0</v>
      </c>
      <c r="O126" s="201">
        <v>0</v>
      </c>
      <c r="P126" s="201"/>
      <c r="Q126" s="203"/>
      <c r="R126" s="201"/>
      <c r="S126" s="207">
        <f t="shared" si="4"/>
        <v>0</v>
      </c>
    </row>
    <row r="127" spans="1:20" s="196" customFormat="1" ht="31.5" hidden="1" customHeight="1" x14ac:dyDescent="0.25">
      <c r="A127" s="197">
        <v>2</v>
      </c>
      <c r="B127" s="198">
        <v>4</v>
      </c>
      <c r="C127" s="198">
        <v>9</v>
      </c>
      <c r="D127" s="198">
        <v>1</v>
      </c>
      <c r="E127" s="199" t="s">
        <v>366</v>
      </c>
      <c r="F127" s="209" t="s">
        <v>458</v>
      </c>
      <c r="G127" s="201">
        <v>0</v>
      </c>
      <c r="H127" s="201">
        <v>0</v>
      </c>
      <c r="I127" s="201">
        <v>0</v>
      </c>
      <c r="J127" s="201">
        <v>0</v>
      </c>
      <c r="K127" s="201">
        <v>0</v>
      </c>
      <c r="L127" s="201">
        <v>0</v>
      </c>
      <c r="M127" s="201">
        <v>0</v>
      </c>
      <c r="N127" s="201">
        <v>0</v>
      </c>
      <c r="O127" s="201">
        <v>0</v>
      </c>
      <c r="P127" s="201"/>
      <c r="Q127" s="203"/>
      <c r="R127" s="201"/>
      <c r="S127" s="207">
        <f t="shared" si="4"/>
        <v>0</v>
      </c>
    </row>
    <row r="128" spans="1:20" s="196" customFormat="1" ht="20.25" customHeight="1" x14ac:dyDescent="0.25">
      <c r="A128" s="255"/>
      <c r="B128" s="256"/>
      <c r="C128" s="256"/>
      <c r="D128" s="256"/>
      <c r="E128" s="257"/>
      <c r="F128" s="240"/>
      <c r="G128" s="206"/>
      <c r="H128" s="206"/>
      <c r="I128" s="206"/>
      <c r="J128" s="206"/>
      <c r="K128" s="206"/>
      <c r="L128" s="206"/>
      <c r="M128" s="206"/>
      <c r="N128" s="206"/>
      <c r="O128" s="206"/>
      <c r="P128" s="206"/>
      <c r="Q128" s="258"/>
      <c r="R128" s="206"/>
      <c r="S128" s="259"/>
    </row>
    <row r="129" spans="1:20" s="196" customFormat="1" ht="26.25" customHeight="1" x14ac:dyDescent="0.25">
      <c r="A129" s="260"/>
      <c r="B129" s="261"/>
      <c r="C129" s="261"/>
      <c r="D129" s="261"/>
      <c r="E129" s="262"/>
      <c r="F129" s="263" t="s">
        <v>459</v>
      </c>
      <c r="G129" s="264">
        <f>SUM(G130:G131)</f>
        <v>31016264.739999998</v>
      </c>
      <c r="H129" s="264">
        <f t="shared" ref="H129:R129" si="6">SUM(H130:H131)</f>
        <v>850360042.71000004</v>
      </c>
      <c r="I129" s="264">
        <f t="shared" si="6"/>
        <v>564700647.42999995</v>
      </c>
      <c r="J129" s="264">
        <f t="shared" si="6"/>
        <v>78476774.159999996</v>
      </c>
      <c r="K129" s="264">
        <f t="shared" si="6"/>
        <v>37118449.920000002</v>
      </c>
      <c r="L129" s="264">
        <f t="shared" si="6"/>
        <v>0</v>
      </c>
      <c r="M129" s="264">
        <f t="shared" si="6"/>
        <v>0</v>
      </c>
      <c r="N129" s="264">
        <f t="shared" si="6"/>
        <v>0</v>
      </c>
      <c r="O129" s="264">
        <f t="shared" si="6"/>
        <v>0</v>
      </c>
      <c r="P129" s="264">
        <f t="shared" si="6"/>
        <v>0</v>
      </c>
      <c r="Q129" s="265">
        <f t="shared" si="6"/>
        <v>0</v>
      </c>
      <c r="R129" s="264">
        <f t="shared" si="6"/>
        <v>0</v>
      </c>
      <c r="S129" s="266">
        <f t="shared" si="4"/>
        <v>1561672178.9600003</v>
      </c>
      <c r="T129" s="248"/>
    </row>
    <row r="130" spans="1:20" s="196" customFormat="1" ht="26.25" customHeight="1" x14ac:dyDescent="0.25">
      <c r="A130" s="197">
        <v>2</v>
      </c>
      <c r="B130" s="198">
        <v>5</v>
      </c>
      <c r="C130" s="198">
        <v>3</v>
      </c>
      <c r="D130" s="198">
        <v>1</v>
      </c>
      <c r="E130" s="199" t="s">
        <v>366</v>
      </c>
      <c r="F130" s="209" t="s">
        <v>460</v>
      </c>
      <c r="G130" s="201">
        <v>31016264.739999998</v>
      </c>
      <c r="H130" s="201">
        <v>850360042.71000004</v>
      </c>
      <c r="I130" s="201">
        <v>564700647.42999995</v>
      </c>
      <c r="J130" s="201">
        <v>78476774.159999996</v>
      </c>
      <c r="K130" s="201">
        <v>37118449.920000002</v>
      </c>
      <c r="L130" s="201"/>
      <c r="M130" s="201"/>
      <c r="N130" s="201"/>
      <c r="O130" s="201"/>
      <c r="P130" s="201"/>
      <c r="Q130" s="203"/>
      <c r="R130" s="201"/>
      <c r="S130" s="207">
        <f t="shared" si="4"/>
        <v>1561672178.9600003</v>
      </c>
      <c r="T130" s="195"/>
    </row>
    <row r="131" spans="1:20" s="196" customFormat="1" ht="0.75" hidden="1" customHeight="1" x14ac:dyDescent="0.25">
      <c r="A131" s="197">
        <v>2</v>
      </c>
      <c r="B131" s="198">
        <v>5</v>
      </c>
      <c r="C131" s="198">
        <v>3</v>
      </c>
      <c r="D131" s="198">
        <v>1</v>
      </c>
      <c r="E131" s="199" t="s">
        <v>383</v>
      </c>
      <c r="F131" s="209" t="s">
        <v>461</v>
      </c>
      <c r="G131" s="201">
        <v>0</v>
      </c>
      <c r="H131" s="201">
        <v>0</v>
      </c>
      <c r="I131" s="201">
        <v>0</v>
      </c>
      <c r="J131" s="201">
        <v>0</v>
      </c>
      <c r="K131" s="201">
        <v>0</v>
      </c>
      <c r="L131" s="201">
        <v>0</v>
      </c>
      <c r="M131" s="201">
        <v>0</v>
      </c>
      <c r="N131" s="201">
        <v>0</v>
      </c>
      <c r="O131" s="201"/>
      <c r="P131" s="201"/>
      <c r="Q131" s="203"/>
      <c r="R131" s="201"/>
      <c r="S131" s="207">
        <f>SUM(G131:R131)</f>
        <v>0</v>
      </c>
      <c r="T131" s="195"/>
    </row>
    <row r="132" spans="1:20" s="196" customFormat="1" ht="10.5" customHeight="1" x14ac:dyDescent="0.25">
      <c r="A132" s="197"/>
      <c r="B132" s="198"/>
      <c r="C132" s="198"/>
      <c r="D132" s="198"/>
      <c r="E132" s="199"/>
      <c r="F132" s="209"/>
      <c r="G132" s="201"/>
      <c r="H132" s="201"/>
      <c r="I132" s="201"/>
      <c r="J132" s="201"/>
      <c r="K132" s="201"/>
      <c r="L132" s="201"/>
      <c r="M132" s="201"/>
      <c r="N132" s="201"/>
      <c r="O132" s="201"/>
      <c r="P132" s="201"/>
      <c r="Q132" s="203"/>
      <c r="R132" s="201"/>
      <c r="S132" s="207"/>
      <c r="T132" s="195"/>
    </row>
    <row r="133" spans="1:20" s="196" customFormat="1" ht="28.5" customHeight="1" x14ac:dyDescent="0.25">
      <c r="A133" s="260"/>
      <c r="B133" s="261"/>
      <c r="C133" s="261"/>
      <c r="D133" s="261"/>
      <c r="E133" s="262"/>
      <c r="F133" s="263" t="s">
        <v>462</v>
      </c>
      <c r="G133" s="267">
        <f>SUM(G134:G152)</f>
        <v>712697.23</v>
      </c>
      <c r="H133" s="267">
        <f t="shared" ref="H133:S133" si="7">SUM(H134:H152)</f>
        <v>8780699.5600000005</v>
      </c>
      <c r="I133" s="267">
        <f t="shared" si="7"/>
        <v>1821894.79</v>
      </c>
      <c r="J133" s="267">
        <f t="shared" si="7"/>
        <v>1130464.69</v>
      </c>
      <c r="K133" s="267">
        <f t="shared" si="7"/>
        <v>18939088.27</v>
      </c>
      <c r="L133" s="267">
        <f t="shared" si="7"/>
        <v>0</v>
      </c>
      <c r="M133" s="267">
        <f t="shared" si="7"/>
        <v>0</v>
      </c>
      <c r="N133" s="267">
        <f>SUM(N134:N152)</f>
        <v>0</v>
      </c>
      <c r="O133" s="267">
        <f>SUM(O134:O152)</f>
        <v>0</v>
      </c>
      <c r="P133" s="267">
        <f t="shared" si="7"/>
        <v>0</v>
      </c>
      <c r="Q133" s="267">
        <f t="shared" si="7"/>
        <v>0</v>
      </c>
      <c r="R133" s="267">
        <f t="shared" si="7"/>
        <v>0</v>
      </c>
      <c r="S133" s="268">
        <f t="shared" si="7"/>
        <v>31384844.539999999</v>
      </c>
    </row>
    <row r="134" spans="1:20" s="196" customFormat="1" ht="24" customHeight="1" x14ac:dyDescent="0.25">
      <c r="A134" s="197">
        <v>2</v>
      </c>
      <c r="B134" s="198">
        <v>6</v>
      </c>
      <c r="C134" s="198">
        <v>1</v>
      </c>
      <c r="D134" s="198">
        <v>1</v>
      </c>
      <c r="E134" s="199" t="s">
        <v>366</v>
      </c>
      <c r="F134" s="209" t="s">
        <v>463</v>
      </c>
      <c r="G134" s="201">
        <v>704153.2</v>
      </c>
      <c r="H134" s="201">
        <v>179000</v>
      </c>
      <c r="I134" s="201">
        <f>477666.66+15658</f>
        <v>493324.66</v>
      </c>
      <c r="J134" s="201">
        <f>238833.33+66859.98</f>
        <v>305693.31</v>
      </c>
      <c r="K134" s="201">
        <f>29500+118330</f>
        <v>147830</v>
      </c>
      <c r="L134" s="201"/>
      <c r="M134" s="201"/>
      <c r="N134" s="201"/>
      <c r="O134" s="201"/>
      <c r="P134" s="201"/>
      <c r="Q134" s="203"/>
      <c r="R134" s="201"/>
      <c r="S134" s="207">
        <f t="shared" si="4"/>
        <v>1830001.17</v>
      </c>
      <c r="T134" s="195"/>
    </row>
    <row r="135" spans="1:20" s="196" customFormat="1" ht="25.5" hidden="1" customHeight="1" x14ac:dyDescent="0.25">
      <c r="A135" s="197">
        <v>2</v>
      </c>
      <c r="B135" s="198">
        <v>6</v>
      </c>
      <c r="C135" s="198">
        <v>1</v>
      </c>
      <c r="D135" s="198">
        <v>2</v>
      </c>
      <c r="E135" s="199" t="s">
        <v>366</v>
      </c>
      <c r="F135" s="209" t="s">
        <v>464</v>
      </c>
      <c r="G135" s="201">
        <v>0</v>
      </c>
      <c r="H135" s="201">
        <v>0</v>
      </c>
      <c r="I135" s="201">
        <v>0</v>
      </c>
      <c r="J135" s="201">
        <v>0</v>
      </c>
      <c r="K135" s="201"/>
      <c r="L135" s="201"/>
      <c r="M135" s="201"/>
      <c r="N135" s="201"/>
      <c r="O135" s="201"/>
      <c r="P135" s="201"/>
      <c r="Q135" s="203"/>
      <c r="R135" s="201"/>
      <c r="S135" s="207">
        <f t="shared" si="4"/>
        <v>0</v>
      </c>
    </row>
    <row r="136" spans="1:20" s="196" customFormat="1" ht="25.5" customHeight="1" x14ac:dyDescent="0.25">
      <c r="A136" s="197">
        <v>2</v>
      </c>
      <c r="B136" s="198">
        <v>6</v>
      </c>
      <c r="C136" s="198">
        <v>1</v>
      </c>
      <c r="D136" s="198">
        <v>3</v>
      </c>
      <c r="E136" s="199" t="s">
        <v>366</v>
      </c>
      <c r="F136" s="209" t="s">
        <v>465</v>
      </c>
      <c r="G136" s="201">
        <v>0</v>
      </c>
      <c r="H136" s="201">
        <f>63720+1283309.56</f>
        <v>1347029.56</v>
      </c>
      <c r="I136" s="201">
        <v>0</v>
      </c>
      <c r="J136" s="201">
        <v>297626.68</v>
      </c>
      <c r="K136" s="201">
        <v>49313.21</v>
      </c>
      <c r="L136" s="201"/>
      <c r="M136" s="201"/>
      <c r="N136" s="201"/>
      <c r="O136" s="201"/>
      <c r="P136" s="201"/>
      <c r="Q136" s="203"/>
      <c r="R136" s="201"/>
      <c r="S136" s="207">
        <f t="shared" si="4"/>
        <v>1693969.45</v>
      </c>
      <c r="T136" s="195"/>
    </row>
    <row r="137" spans="1:20" s="196" customFormat="1" ht="25.5" customHeight="1" x14ac:dyDescent="0.25">
      <c r="A137" s="197">
        <v>2</v>
      </c>
      <c r="B137" s="198">
        <v>6</v>
      </c>
      <c r="C137" s="198">
        <v>1</v>
      </c>
      <c r="D137" s="198">
        <v>4</v>
      </c>
      <c r="E137" s="199" t="s">
        <v>366</v>
      </c>
      <c r="F137" s="209" t="s">
        <v>285</v>
      </c>
      <c r="G137" s="201">
        <v>0</v>
      </c>
      <c r="H137" s="201">
        <v>0</v>
      </c>
      <c r="I137" s="201">
        <v>16570.13</v>
      </c>
      <c r="J137" s="201">
        <v>0</v>
      </c>
      <c r="K137" s="201">
        <v>0</v>
      </c>
      <c r="L137" s="201"/>
      <c r="M137" s="201"/>
      <c r="N137" s="201"/>
      <c r="O137" s="201"/>
      <c r="P137" s="201"/>
      <c r="Q137" s="203"/>
      <c r="R137" s="201"/>
      <c r="S137" s="207">
        <f t="shared" si="4"/>
        <v>16570.13</v>
      </c>
      <c r="T137" s="195"/>
    </row>
    <row r="138" spans="1:20" s="196" customFormat="1" ht="25.5" hidden="1" customHeight="1" x14ac:dyDescent="0.25">
      <c r="A138" s="197">
        <v>2</v>
      </c>
      <c r="B138" s="198">
        <v>6</v>
      </c>
      <c r="C138" s="198">
        <v>1</v>
      </c>
      <c r="D138" s="198">
        <v>9</v>
      </c>
      <c r="E138" s="199" t="s">
        <v>366</v>
      </c>
      <c r="F138" s="209" t="s">
        <v>466</v>
      </c>
      <c r="G138" s="201">
        <v>0</v>
      </c>
      <c r="H138" s="201">
        <v>0</v>
      </c>
      <c r="I138" s="201">
        <v>0</v>
      </c>
      <c r="J138" s="201">
        <v>0</v>
      </c>
      <c r="K138" s="201"/>
      <c r="L138" s="201"/>
      <c r="M138" s="201"/>
      <c r="N138" s="201"/>
      <c r="O138" s="201"/>
      <c r="P138" s="201"/>
      <c r="Q138" s="203"/>
      <c r="R138" s="201"/>
      <c r="S138" s="207">
        <f t="shared" si="4"/>
        <v>0</v>
      </c>
    </row>
    <row r="139" spans="1:20" s="196" customFormat="1" ht="25.5" hidden="1" customHeight="1" x14ac:dyDescent="0.25">
      <c r="A139" s="197">
        <v>2</v>
      </c>
      <c r="B139" s="198">
        <v>6</v>
      </c>
      <c r="C139" s="198">
        <v>2</v>
      </c>
      <c r="D139" s="198">
        <v>1</v>
      </c>
      <c r="E139" s="199" t="s">
        <v>366</v>
      </c>
      <c r="F139" s="209" t="s">
        <v>289</v>
      </c>
      <c r="G139" s="201">
        <v>0</v>
      </c>
      <c r="H139" s="201">
        <v>0</v>
      </c>
      <c r="I139" s="201">
        <v>0</v>
      </c>
      <c r="J139" s="201">
        <v>0</v>
      </c>
      <c r="K139" s="201"/>
      <c r="L139" s="236"/>
      <c r="M139" s="201"/>
      <c r="N139" s="201"/>
      <c r="O139" s="201"/>
      <c r="P139" s="201"/>
      <c r="Q139" s="203"/>
      <c r="R139" s="201"/>
      <c r="S139" s="207">
        <f t="shared" si="4"/>
        <v>0</v>
      </c>
    </row>
    <row r="140" spans="1:20" s="196" customFormat="1" ht="25.5" hidden="1" customHeight="1" x14ac:dyDescent="0.25">
      <c r="A140" s="197">
        <v>2</v>
      </c>
      <c r="B140" s="198">
        <v>6</v>
      </c>
      <c r="C140" s="198">
        <v>3</v>
      </c>
      <c r="D140" s="198">
        <v>1</v>
      </c>
      <c r="E140" s="199" t="s">
        <v>366</v>
      </c>
      <c r="F140" s="209" t="s">
        <v>291</v>
      </c>
      <c r="G140" s="201">
        <v>0</v>
      </c>
      <c r="H140" s="201">
        <v>0</v>
      </c>
      <c r="I140" s="201">
        <v>0</v>
      </c>
      <c r="J140" s="201">
        <v>0</v>
      </c>
      <c r="K140" s="201"/>
      <c r="L140" s="201"/>
      <c r="M140" s="201"/>
      <c r="N140" s="201"/>
      <c r="O140" s="201"/>
      <c r="P140" s="201"/>
      <c r="Q140" s="203"/>
      <c r="R140" s="201"/>
      <c r="S140" s="207">
        <f t="shared" si="4"/>
        <v>0</v>
      </c>
    </row>
    <row r="141" spans="1:20" s="196" customFormat="1" ht="24.75" customHeight="1" x14ac:dyDescent="0.25">
      <c r="A141" s="197">
        <v>2</v>
      </c>
      <c r="B141" s="198">
        <v>6</v>
      </c>
      <c r="C141" s="198">
        <v>4</v>
      </c>
      <c r="D141" s="198">
        <v>1</v>
      </c>
      <c r="E141" s="199" t="s">
        <v>366</v>
      </c>
      <c r="F141" s="209" t="s">
        <v>467</v>
      </c>
      <c r="G141" s="236">
        <v>0</v>
      </c>
      <c r="H141" s="236">
        <v>6434670</v>
      </c>
      <c r="I141" s="236">
        <v>0</v>
      </c>
      <c r="J141" s="236">
        <v>0</v>
      </c>
      <c r="K141" s="201">
        <f>3661250+13160000</f>
        <v>16821250</v>
      </c>
      <c r="L141" s="236"/>
      <c r="M141" s="201"/>
      <c r="N141" s="201"/>
      <c r="O141" s="201"/>
      <c r="P141" s="201"/>
      <c r="Q141" s="203"/>
      <c r="R141" s="201"/>
      <c r="S141" s="207">
        <f t="shared" si="4"/>
        <v>23255920</v>
      </c>
      <c r="T141" s="195"/>
    </row>
    <row r="142" spans="1:20" s="196" customFormat="1" ht="25.5" hidden="1" customHeight="1" x14ac:dyDescent="0.25">
      <c r="A142" s="197">
        <v>2</v>
      </c>
      <c r="B142" s="198">
        <v>6</v>
      </c>
      <c r="C142" s="198">
        <v>4</v>
      </c>
      <c r="D142" s="198">
        <v>6</v>
      </c>
      <c r="E142" s="199" t="s">
        <v>366</v>
      </c>
      <c r="F142" s="209" t="s">
        <v>295</v>
      </c>
      <c r="G142" s="236">
        <v>0</v>
      </c>
      <c r="H142" s="236">
        <v>0</v>
      </c>
      <c r="I142" s="236">
        <v>0</v>
      </c>
      <c r="J142" s="236">
        <v>0</v>
      </c>
      <c r="K142" s="236"/>
      <c r="L142" s="201"/>
      <c r="M142" s="201"/>
      <c r="N142" s="201"/>
      <c r="O142" s="201"/>
      <c r="P142" s="201"/>
      <c r="Q142" s="203"/>
      <c r="R142" s="201"/>
      <c r="S142" s="207">
        <f t="shared" si="4"/>
        <v>0</v>
      </c>
    </row>
    <row r="143" spans="1:20" s="196" customFormat="1" ht="24.75" customHeight="1" x14ac:dyDescent="0.25">
      <c r="A143" s="197">
        <v>2</v>
      </c>
      <c r="B143" s="198">
        <v>6</v>
      </c>
      <c r="C143" s="198">
        <v>4</v>
      </c>
      <c r="D143" s="198">
        <v>7</v>
      </c>
      <c r="E143" s="199" t="s">
        <v>366</v>
      </c>
      <c r="F143" s="209" t="s">
        <v>297</v>
      </c>
      <c r="G143" s="236">
        <v>0</v>
      </c>
      <c r="H143" s="236">
        <v>820000</v>
      </c>
      <c r="I143" s="236">
        <v>1312000</v>
      </c>
      <c r="J143" s="236">
        <v>0</v>
      </c>
      <c r="K143" s="236">
        <v>656000</v>
      </c>
      <c r="L143" s="201"/>
      <c r="M143" s="201"/>
      <c r="N143" s="201"/>
      <c r="O143" s="201"/>
      <c r="P143" s="201"/>
      <c r="Q143" s="203"/>
      <c r="R143" s="201"/>
      <c r="S143" s="207">
        <f t="shared" si="4"/>
        <v>2788000</v>
      </c>
    </row>
    <row r="144" spans="1:20" s="196" customFormat="1" ht="25.5" hidden="1" customHeight="1" x14ac:dyDescent="0.25">
      <c r="A144" s="197">
        <v>2</v>
      </c>
      <c r="B144" s="198">
        <v>6</v>
      </c>
      <c r="C144" s="198">
        <v>4</v>
      </c>
      <c r="D144" s="198">
        <v>8</v>
      </c>
      <c r="E144" s="199" t="s">
        <v>366</v>
      </c>
      <c r="F144" s="209" t="s">
        <v>468</v>
      </c>
      <c r="G144" s="201">
        <v>0</v>
      </c>
      <c r="H144" s="201">
        <v>0</v>
      </c>
      <c r="I144" s="201">
        <v>0</v>
      </c>
      <c r="J144" s="201">
        <v>0</v>
      </c>
      <c r="K144" s="201"/>
      <c r="L144" s="201"/>
      <c r="M144" s="201"/>
      <c r="N144" s="201"/>
      <c r="O144" s="201"/>
      <c r="P144" s="201"/>
      <c r="Q144" s="203"/>
      <c r="R144" s="201"/>
      <c r="S144" s="207">
        <f t="shared" si="4"/>
        <v>0</v>
      </c>
    </row>
    <row r="145" spans="1:20" s="196" customFormat="1" ht="25.5" hidden="1" customHeight="1" x14ac:dyDescent="0.25">
      <c r="A145" s="197">
        <v>2</v>
      </c>
      <c r="B145" s="198">
        <v>6</v>
      </c>
      <c r="C145" s="198">
        <v>5</v>
      </c>
      <c r="D145" s="198">
        <v>2</v>
      </c>
      <c r="E145" s="199" t="s">
        <v>366</v>
      </c>
      <c r="F145" s="209" t="s">
        <v>299</v>
      </c>
      <c r="G145" s="201">
        <v>0</v>
      </c>
      <c r="H145" s="201">
        <v>0</v>
      </c>
      <c r="I145" s="201">
        <v>0</v>
      </c>
      <c r="J145" s="201">
        <v>0</v>
      </c>
      <c r="K145" s="201"/>
      <c r="L145" s="201"/>
      <c r="M145" s="201"/>
      <c r="N145" s="201"/>
      <c r="O145" s="201"/>
      <c r="P145" s="201"/>
      <c r="Q145" s="203"/>
      <c r="R145" s="201"/>
      <c r="S145" s="207">
        <f t="shared" si="4"/>
        <v>0</v>
      </c>
    </row>
    <row r="146" spans="1:20" s="196" customFormat="1" ht="25.5" customHeight="1" x14ac:dyDescent="0.25">
      <c r="A146" s="197">
        <v>2</v>
      </c>
      <c r="B146" s="198">
        <v>6</v>
      </c>
      <c r="C146" s="198">
        <v>5</v>
      </c>
      <c r="D146" s="198">
        <v>5</v>
      </c>
      <c r="E146" s="199" t="s">
        <v>366</v>
      </c>
      <c r="F146" s="209" t="s">
        <v>301</v>
      </c>
      <c r="G146" s="201">
        <v>0</v>
      </c>
      <c r="H146" s="201">
        <v>0</v>
      </c>
      <c r="I146" s="201">
        <v>0</v>
      </c>
      <c r="J146" s="201">
        <v>474260.64</v>
      </c>
      <c r="K146" s="201">
        <v>1264695.06</v>
      </c>
      <c r="L146" s="201"/>
      <c r="M146" s="201"/>
      <c r="N146" s="201"/>
      <c r="O146" s="201"/>
      <c r="P146" s="201"/>
      <c r="Q146" s="203"/>
      <c r="R146" s="201"/>
      <c r="S146" s="207">
        <f t="shared" si="4"/>
        <v>1738955.7000000002</v>
      </c>
    </row>
    <row r="147" spans="1:20" s="196" customFormat="1" ht="25.5" hidden="1" customHeight="1" x14ac:dyDescent="0.25">
      <c r="A147" s="197">
        <v>2</v>
      </c>
      <c r="B147" s="198">
        <v>6</v>
      </c>
      <c r="C147" s="198">
        <v>5</v>
      </c>
      <c r="D147" s="198">
        <v>7</v>
      </c>
      <c r="E147" s="199" t="s">
        <v>366</v>
      </c>
      <c r="F147" s="209" t="s">
        <v>303</v>
      </c>
      <c r="G147" s="201">
        <v>0</v>
      </c>
      <c r="H147" s="201">
        <v>0</v>
      </c>
      <c r="I147" s="201">
        <v>0</v>
      </c>
      <c r="J147" s="201">
        <v>0</v>
      </c>
      <c r="K147" s="201"/>
      <c r="L147" s="201"/>
      <c r="M147" s="201"/>
      <c r="N147" s="201"/>
      <c r="O147" s="201"/>
      <c r="P147" s="201"/>
      <c r="Q147" s="203"/>
      <c r="R147" s="201"/>
      <c r="S147" s="207">
        <f t="shared" si="4"/>
        <v>0</v>
      </c>
    </row>
    <row r="148" spans="1:20" s="196" customFormat="1" ht="25.5" hidden="1" customHeight="1" x14ac:dyDescent="0.25">
      <c r="A148" s="197">
        <v>2</v>
      </c>
      <c r="B148" s="198">
        <v>6</v>
      </c>
      <c r="C148" s="198">
        <v>5</v>
      </c>
      <c r="D148" s="198">
        <v>8</v>
      </c>
      <c r="E148" s="199" t="s">
        <v>366</v>
      </c>
      <c r="F148" s="209" t="s">
        <v>305</v>
      </c>
      <c r="G148" s="201">
        <v>0</v>
      </c>
      <c r="H148" s="201">
        <v>0</v>
      </c>
      <c r="I148" s="201">
        <v>0</v>
      </c>
      <c r="J148" s="201">
        <v>0</v>
      </c>
      <c r="K148" s="201"/>
      <c r="L148" s="236"/>
      <c r="M148" s="201"/>
      <c r="N148" s="201"/>
      <c r="O148" s="201"/>
      <c r="P148" s="201"/>
      <c r="Q148" s="203"/>
      <c r="R148" s="201"/>
      <c r="S148" s="207">
        <f t="shared" si="4"/>
        <v>0</v>
      </c>
      <c r="T148" s="195"/>
    </row>
    <row r="149" spans="1:20" s="196" customFormat="1" ht="25.5" customHeight="1" x14ac:dyDescent="0.25">
      <c r="A149" s="197">
        <v>2</v>
      </c>
      <c r="B149" s="198">
        <v>6</v>
      </c>
      <c r="C149" s="198">
        <v>6</v>
      </c>
      <c r="D149" s="198">
        <v>2</v>
      </c>
      <c r="E149" s="199" t="s">
        <v>366</v>
      </c>
      <c r="F149" s="209" t="s">
        <v>469</v>
      </c>
      <c r="G149" s="201">
        <v>0</v>
      </c>
      <c r="H149" s="201">
        <v>0</v>
      </c>
      <c r="I149" s="201">
        <v>0</v>
      </c>
      <c r="J149" s="201">
        <v>52884.06</v>
      </c>
      <c r="K149" s="201">
        <v>0</v>
      </c>
      <c r="L149" s="236"/>
      <c r="M149" s="201"/>
      <c r="N149" s="201"/>
      <c r="O149" s="201"/>
      <c r="P149" s="201"/>
      <c r="Q149" s="203"/>
      <c r="R149" s="201"/>
      <c r="S149" s="207">
        <f t="shared" si="4"/>
        <v>52884.06</v>
      </c>
      <c r="T149" s="195"/>
    </row>
    <row r="150" spans="1:20" s="196" customFormat="1" ht="24.75" customHeight="1" x14ac:dyDescent="0.25">
      <c r="A150" s="197">
        <v>2</v>
      </c>
      <c r="B150" s="198">
        <v>6</v>
      </c>
      <c r="C150" s="198">
        <v>8</v>
      </c>
      <c r="D150" s="198">
        <v>3</v>
      </c>
      <c r="E150" s="199" t="s">
        <v>366</v>
      </c>
      <c r="F150" s="209" t="s">
        <v>470</v>
      </c>
      <c r="G150" s="201">
        <v>8544.0300000000007</v>
      </c>
      <c r="H150" s="201">
        <v>0</v>
      </c>
      <c r="I150" s="201">
        <v>0</v>
      </c>
      <c r="J150" s="201">
        <v>0</v>
      </c>
      <c r="K150" s="201">
        <v>0</v>
      </c>
      <c r="L150" s="236"/>
      <c r="M150" s="201"/>
      <c r="N150" s="201"/>
      <c r="O150" s="201"/>
      <c r="P150" s="201"/>
      <c r="Q150" s="203"/>
      <c r="R150" s="201"/>
      <c r="S150" s="207">
        <f t="shared" si="4"/>
        <v>8544.0300000000007</v>
      </c>
      <c r="T150" s="195"/>
    </row>
    <row r="151" spans="1:20" s="196" customFormat="1" ht="25.5" hidden="1" customHeight="1" x14ac:dyDescent="0.25">
      <c r="A151" s="197">
        <v>2</v>
      </c>
      <c r="B151" s="198">
        <v>6</v>
      </c>
      <c r="C151" s="198">
        <v>8</v>
      </c>
      <c r="D151" s="198">
        <v>6</v>
      </c>
      <c r="E151" s="199" t="s">
        <v>366</v>
      </c>
      <c r="F151" s="209" t="s">
        <v>311</v>
      </c>
      <c r="G151" s="201">
        <v>0</v>
      </c>
      <c r="H151" s="201">
        <v>0</v>
      </c>
      <c r="I151" s="201">
        <v>0</v>
      </c>
      <c r="J151" s="201">
        <v>0</v>
      </c>
      <c r="K151" s="201"/>
      <c r="L151" s="236"/>
      <c r="M151" s="201"/>
      <c r="N151" s="201"/>
      <c r="O151" s="201"/>
      <c r="P151" s="201"/>
      <c r="Q151" s="203"/>
      <c r="R151" s="201"/>
      <c r="S151" s="207">
        <f t="shared" si="4"/>
        <v>0</v>
      </c>
      <c r="T151" s="195"/>
    </row>
    <row r="152" spans="1:20" s="196" customFormat="1" ht="24.75" hidden="1" customHeight="1" x14ac:dyDescent="0.25">
      <c r="A152" s="197">
        <v>2</v>
      </c>
      <c r="B152" s="198">
        <v>6</v>
      </c>
      <c r="C152" s="198">
        <v>10</v>
      </c>
      <c r="D152" s="198">
        <v>2</v>
      </c>
      <c r="E152" s="199" t="s">
        <v>366</v>
      </c>
      <c r="F152" s="240" t="s">
        <v>313</v>
      </c>
      <c r="G152" s="201">
        <v>0</v>
      </c>
      <c r="H152" s="201">
        <v>0</v>
      </c>
      <c r="I152" s="201">
        <v>0</v>
      </c>
      <c r="J152" s="201">
        <v>0</v>
      </c>
      <c r="K152" s="201">
        <v>0</v>
      </c>
      <c r="L152" s="201">
        <v>0</v>
      </c>
      <c r="M152" s="201">
        <v>0</v>
      </c>
      <c r="N152" s="201">
        <v>0</v>
      </c>
      <c r="O152" s="201">
        <v>0</v>
      </c>
      <c r="P152" s="201"/>
      <c r="Q152" s="203"/>
      <c r="R152" s="201"/>
      <c r="S152" s="207">
        <f t="shared" si="4"/>
        <v>0</v>
      </c>
      <c r="T152" s="195"/>
    </row>
    <row r="153" spans="1:20" s="196" customFormat="1" ht="25.5" hidden="1" customHeight="1" x14ac:dyDescent="0.25">
      <c r="A153" s="197"/>
      <c r="B153" s="198"/>
      <c r="C153" s="198"/>
      <c r="D153" s="198"/>
      <c r="E153" s="199"/>
      <c r="F153" s="209"/>
      <c r="G153" s="201"/>
      <c r="H153" s="201"/>
      <c r="I153" s="201"/>
      <c r="J153" s="201"/>
      <c r="K153" s="201"/>
      <c r="L153" s="201"/>
      <c r="M153" s="201"/>
      <c r="N153" s="201"/>
      <c r="O153" s="201"/>
      <c r="P153" s="201"/>
      <c r="Q153" s="203"/>
      <c r="R153" s="201"/>
      <c r="S153" s="207"/>
      <c r="T153" s="195"/>
    </row>
    <row r="154" spans="1:20" s="196" customFormat="1" ht="25.5" hidden="1" customHeight="1" x14ac:dyDescent="0.25">
      <c r="A154" s="260"/>
      <c r="B154" s="261"/>
      <c r="C154" s="261"/>
      <c r="D154" s="261"/>
      <c r="E154" s="262"/>
      <c r="F154" s="263" t="s">
        <v>471</v>
      </c>
      <c r="G154" s="264">
        <f t="shared" ref="G154:R154" si="8">SUM(G157)</f>
        <v>0</v>
      </c>
      <c r="H154" s="264">
        <f t="shared" si="8"/>
        <v>0</v>
      </c>
      <c r="I154" s="264">
        <f t="shared" si="8"/>
        <v>0</v>
      </c>
      <c r="J154" s="264">
        <f t="shared" si="8"/>
        <v>0</v>
      </c>
      <c r="K154" s="264">
        <f t="shared" si="8"/>
        <v>0</v>
      </c>
      <c r="L154" s="264">
        <f t="shared" si="8"/>
        <v>0</v>
      </c>
      <c r="M154" s="264">
        <f t="shared" si="8"/>
        <v>0</v>
      </c>
      <c r="N154" s="264">
        <f t="shared" si="8"/>
        <v>0</v>
      </c>
      <c r="O154" s="264">
        <f t="shared" si="8"/>
        <v>0</v>
      </c>
      <c r="P154" s="264">
        <f t="shared" si="8"/>
        <v>0</v>
      </c>
      <c r="Q154" s="265">
        <f t="shared" si="8"/>
        <v>0</v>
      </c>
      <c r="R154" s="264">
        <f t="shared" si="8"/>
        <v>0</v>
      </c>
      <c r="S154" s="266">
        <f t="shared" ref="S154:S170" si="9">SUM(G154:R154)</f>
        <v>0</v>
      </c>
    </row>
    <row r="155" spans="1:20" ht="25.5" hidden="1" customHeight="1" x14ac:dyDescent="0.3">
      <c r="A155" s="197">
        <v>2</v>
      </c>
      <c r="B155" s="198">
        <v>7</v>
      </c>
      <c r="C155" s="198">
        <v>1</v>
      </c>
      <c r="D155" s="198">
        <v>2</v>
      </c>
      <c r="E155" s="199" t="s">
        <v>366</v>
      </c>
      <c r="F155" s="234" t="s">
        <v>472</v>
      </c>
      <c r="G155" s="269">
        <v>0</v>
      </c>
      <c r="H155" s="270">
        <v>0</v>
      </c>
      <c r="I155" s="270">
        <v>0</v>
      </c>
      <c r="J155" s="270">
        <v>0</v>
      </c>
      <c r="K155" s="201"/>
      <c r="L155" s="270"/>
      <c r="M155" s="270">
        <v>0</v>
      </c>
      <c r="N155" s="270">
        <v>0</v>
      </c>
      <c r="O155" s="270"/>
      <c r="P155" s="270"/>
      <c r="Q155" s="271"/>
      <c r="R155" s="270"/>
      <c r="S155" s="207">
        <f>SUM(G155:R155)</f>
        <v>0</v>
      </c>
    </row>
    <row r="156" spans="1:20" ht="25.5" hidden="1" customHeight="1" x14ac:dyDescent="0.3">
      <c r="A156" s="197">
        <v>2</v>
      </c>
      <c r="B156" s="198">
        <v>7</v>
      </c>
      <c r="C156" s="198">
        <v>1</v>
      </c>
      <c r="D156" s="198">
        <v>3</v>
      </c>
      <c r="E156" s="199" t="s">
        <v>366</v>
      </c>
      <c r="F156" s="240" t="s">
        <v>473</v>
      </c>
      <c r="G156" s="269">
        <v>0</v>
      </c>
      <c r="H156" s="270">
        <v>0</v>
      </c>
      <c r="I156" s="270">
        <v>0</v>
      </c>
      <c r="J156" s="270">
        <v>0</v>
      </c>
      <c r="K156" s="201"/>
      <c r="L156" s="270"/>
      <c r="M156" s="270">
        <v>0</v>
      </c>
      <c r="N156" s="270">
        <v>0</v>
      </c>
      <c r="O156" s="270"/>
      <c r="P156" s="270"/>
      <c r="Q156" s="271"/>
      <c r="R156" s="270"/>
      <c r="S156" s="207">
        <f>SUM(G156:R156)</f>
        <v>0</v>
      </c>
    </row>
    <row r="157" spans="1:20" s="196" customFormat="1" ht="25.5" hidden="1" customHeight="1" x14ac:dyDescent="0.25">
      <c r="A157" s="197">
        <v>2</v>
      </c>
      <c r="B157" s="198">
        <v>7</v>
      </c>
      <c r="C157" s="198">
        <v>2</v>
      </c>
      <c r="D157" s="198">
        <v>1</v>
      </c>
      <c r="E157" s="199" t="s">
        <v>366</v>
      </c>
      <c r="F157" s="209" t="s">
        <v>319</v>
      </c>
      <c r="G157" s="201">
        <v>0</v>
      </c>
      <c r="H157" s="201">
        <v>0</v>
      </c>
      <c r="I157" s="201">
        <v>0</v>
      </c>
      <c r="J157" s="201">
        <v>0</v>
      </c>
      <c r="K157" s="201"/>
      <c r="L157" s="201"/>
      <c r="M157" s="201"/>
      <c r="N157" s="201"/>
      <c r="O157" s="201"/>
      <c r="P157" s="201"/>
      <c r="Q157" s="203"/>
      <c r="R157" s="201"/>
      <c r="S157" s="207">
        <f>SUM(G157:R157)</f>
        <v>0</v>
      </c>
      <c r="T157" s="195"/>
    </row>
    <row r="158" spans="1:20" s="196" customFormat="1" ht="25.5" hidden="1" customHeight="1" x14ac:dyDescent="0.25">
      <c r="A158" s="197"/>
      <c r="B158" s="198"/>
      <c r="C158" s="198"/>
      <c r="D158" s="198"/>
      <c r="E158" s="199"/>
      <c r="F158" s="209"/>
      <c r="G158" s="209"/>
      <c r="H158" s="201"/>
      <c r="I158" s="201"/>
      <c r="J158" s="201" t="s">
        <v>474</v>
      </c>
      <c r="K158" s="201"/>
      <c r="L158" s="201"/>
      <c r="M158" s="201"/>
      <c r="N158" s="201"/>
      <c r="O158" s="201"/>
      <c r="P158" s="201"/>
      <c r="Q158" s="203"/>
      <c r="R158" s="201"/>
      <c r="S158" s="207"/>
    </row>
    <row r="159" spans="1:20" s="196" customFormat="1" ht="6" hidden="1" customHeight="1" x14ac:dyDescent="0.25">
      <c r="A159" s="260"/>
      <c r="B159" s="261"/>
      <c r="C159" s="261"/>
      <c r="D159" s="261"/>
      <c r="E159" s="262"/>
      <c r="F159" s="263" t="s">
        <v>475</v>
      </c>
      <c r="G159" s="267">
        <f t="shared" ref="G159:R159" si="10">SUM(G160:G161)</f>
        <v>0</v>
      </c>
      <c r="H159" s="267">
        <f t="shared" si="10"/>
        <v>0</v>
      </c>
      <c r="I159" s="267">
        <f t="shared" si="10"/>
        <v>0</v>
      </c>
      <c r="J159" s="267">
        <f t="shared" si="10"/>
        <v>0</v>
      </c>
      <c r="K159" s="267">
        <f t="shared" si="10"/>
        <v>0</v>
      </c>
      <c r="L159" s="267">
        <f t="shared" si="10"/>
        <v>0</v>
      </c>
      <c r="M159" s="267">
        <f t="shared" si="10"/>
        <v>0</v>
      </c>
      <c r="N159" s="267">
        <f t="shared" si="10"/>
        <v>0</v>
      </c>
      <c r="O159" s="267">
        <f t="shared" si="10"/>
        <v>0</v>
      </c>
      <c r="P159" s="267">
        <f t="shared" si="10"/>
        <v>0</v>
      </c>
      <c r="Q159" s="272">
        <f t="shared" si="10"/>
        <v>0</v>
      </c>
      <c r="R159" s="267">
        <f t="shared" si="10"/>
        <v>0</v>
      </c>
      <c r="S159" s="266">
        <f t="shared" si="9"/>
        <v>0</v>
      </c>
    </row>
    <row r="160" spans="1:20" s="196" customFormat="1" ht="25.5" hidden="1" customHeight="1" x14ac:dyDescent="0.25">
      <c r="A160" s="197">
        <v>2</v>
      </c>
      <c r="B160" s="198">
        <v>9</v>
      </c>
      <c r="C160" s="198">
        <v>1</v>
      </c>
      <c r="D160" s="198">
        <v>1</v>
      </c>
      <c r="E160" s="199" t="s">
        <v>366</v>
      </c>
      <c r="F160" s="209" t="s">
        <v>476</v>
      </c>
      <c r="G160" s="201"/>
      <c r="H160" s="201"/>
      <c r="I160" s="201"/>
      <c r="J160" s="201"/>
      <c r="K160" s="201"/>
      <c r="L160" s="201"/>
      <c r="M160" s="201"/>
      <c r="N160" s="201"/>
      <c r="O160" s="201"/>
      <c r="P160" s="201"/>
      <c r="Q160" s="203"/>
      <c r="R160" s="201"/>
      <c r="S160" s="207">
        <f t="shared" si="9"/>
        <v>0</v>
      </c>
      <c r="T160" s="195"/>
    </row>
    <row r="161" spans="1:20" s="196" customFormat="1" ht="25.5" hidden="1" customHeight="1" x14ac:dyDescent="0.25">
      <c r="A161" s="197">
        <v>2</v>
      </c>
      <c r="B161" s="198">
        <v>9</v>
      </c>
      <c r="C161" s="198">
        <v>1</v>
      </c>
      <c r="D161" s="198">
        <v>2</v>
      </c>
      <c r="E161" s="199" t="s">
        <v>366</v>
      </c>
      <c r="F161" s="209" t="s">
        <v>477</v>
      </c>
      <c r="G161" s="201">
        <v>0</v>
      </c>
      <c r="H161" s="201">
        <v>0</v>
      </c>
      <c r="I161" s="201">
        <v>0</v>
      </c>
      <c r="J161" s="201">
        <v>0</v>
      </c>
      <c r="K161" s="201">
        <v>0</v>
      </c>
      <c r="L161" s="201">
        <v>0</v>
      </c>
      <c r="M161" s="201">
        <v>0</v>
      </c>
      <c r="N161" s="201">
        <v>0</v>
      </c>
      <c r="O161" s="201">
        <v>0</v>
      </c>
      <c r="P161" s="201"/>
      <c r="Q161" s="203"/>
      <c r="R161" s="201"/>
      <c r="S161" s="207">
        <f t="shared" si="9"/>
        <v>0</v>
      </c>
    </row>
    <row r="162" spans="1:20" s="196" customFormat="1" ht="25.5" hidden="1" customHeight="1" x14ac:dyDescent="0.25">
      <c r="A162" s="197"/>
      <c r="B162" s="198"/>
      <c r="C162" s="198"/>
      <c r="D162" s="198"/>
      <c r="E162" s="199"/>
      <c r="F162" s="209"/>
      <c r="G162" s="209"/>
      <c r="H162" s="201"/>
      <c r="I162" s="201"/>
      <c r="J162" s="201"/>
      <c r="K162" s="201"/>
      <c r="L162" s="201"/>
      <c r="M162" s="201"/>
      <c r="N162" s="201"/>
      <c r="O162" s="201"/>
      <c r="P162" s="201"/>
      <c r="Q162" s="203"/>
      <c r="R162" s="201"/>
      <c r="S162" s="207"/>
    </row>
    <row r="163" spans="1:20" s="196" customFormat="1" ht="25.5" hidden="1" customHeight="1" x14ac:dyDescent="0.25">
      <c r="A163" s="260"/>
      <c r="B163" s="261"/>
      <c r="C163" s="261"/>
      <c r="D163" s="261"/>
      <c r="E163" s="262"/>
      <c r="F163" s="263" t="s">
        <v>478</v>
      </c>
      <c r="G163" s="264">
        <f>SUM(G164)</f>
        <v>0</v>
      </c>
      <c r="H163" s="264">
        <f t="shared" ref="H163:R163" si="11">SUM(H164)</f>
        <v>0</v>
      </c>
      <c r="I163" s="264">
        <f t="shared" si="11"/>
        <v>0</v>
      </c>
      <c r="J163" s="264">
        <f t="shared" si="11"/>
        <v>0</v>
      </c>
      <c r="K163" s="264">
        <f t="shared" si="11"/>
        <v>0</v>
      </c>
      <c r="L163" s="264">
        <f t="shared" si="11"/>
        <v>0</v>
      </c>
      <c r="M163" s="264">
        <f t="shared" si="11"/>
        <v>0</v>
      </c>
      <c r="N163" s="264">
        <f t="shared" si="11"/>
        <v>0</v>
      </c>
      <c r="O163" s="264">
        <f t="shared" si="11"/>
        <v>0</v>
      </c>
      <c r="P163" s="264">
        <f t="shared" si="11"/>
        <v>0</v>
      </c>
      <c r="Q163" s="265">
        <f t="shared" si="11"/>
        <v>0</v>
      </c>
      <c r="R163" s="264">
        <f t="shared" si="11"/>
        <v>0</v>
      </c>
      <c r="S163" s="266">
        <f t="shared" si="9"/>
        <v>0</v>
      </c>
    </row>
    <row r="164" spans="1:20" s="196" customFormat="1" ht="25.5" hidden="1" customHeight="1" x14ac:dyDescent="0.25">
      <c r="A164" s="235">
        <v>3</v>
      </c>
      <c r="B164" s="232">
        <v>1</v>
      </c>
      <c r="C164" s="232">
        <v>1</v>
      </c>
      <c r="D164" s="232">
        <v>1</v>
      </c>
      <c r="E164" s="233" t="s">
        <v>366</v>
      </c>
      <c r="F164" s="234" t="s">
        <v>478</v>
      </c>
      <c r="G164" s="201">
        <v>0</v>
      </c>
      <c r="H164" s="201">
        <v>0</v>
      </c>
      <c r="I164" s="201"/>
      <c r="J164" s="201"/>
      <c r="K164" s="201">
        <v>0</v>
      </c>
      <c r="L164" s="201">
        <v>0</v>
      </c>
      <c r="M164" s="201">
        <v>0</v>
      </c>
      <c r="N164" s="201">
        <v>0</v>
      </c>
      <c r="O164" s="201">
        <v>0</v>
      </c>
      <c r="P164" s="201"/>
      <c r="Q164" s="203"/>
      <c r="R164" s="201"/>
      <c r="S164" s="207">
        <f t="shared" si="9"/>
        <v>0</v>
      </c>
    </row>
    <row r="165" spans="1:20" s="196" customFormat="1" ht="25.5" hidden="1" customHeight="1" x14ac:dyDescent="0.25">
      <c r="A165" s="197"/>
      <c r="B165" s="198"/>
      <c r="C165" s="198"/>
      <c r="D165" s="198"/>
      <c r="E165" s="199"/>
      <c r="F165" s="209"/>
      <c r="G165" s="209"/>
      <c r="H165" s="201"/>
      <c r="I165" s="201"/>
      <c r="J165" s="201"/>
      <c r="K165" s="201"/>
      <c r="L165" s="201"/>
      <c r="M165" s="201"/>
      <c r="N165" s="201"/>
      <c r="O165" s="201"/>
      <c r="P165" s="201"/>
      <c r="Q165" s="203"/>
      <c r="R165" s="201"/>
      <c r="S165" s="207">
        <f t="shared" si="9"/>
        <v>0</v>
      </c>
    </row>
    <row r="166" spans="1:20" s="196" customFormat="1" ht="25.5" hidden="1" customHeight="1" x14ac:dyDescent="0.25">
      <c r="A166" s="260"/>
      <c r="B166" s="261"/>
      <c r="C166" s="261"/>
      <c r="D166" s="261"/>
      <c r="E166" s="262"/>
      <c r="F166" s="263" t="s">
        <v>479</v>
      </c>
      <c r="G166" s="264">
        <f t="shared" ref="G166:R166" si="12">SUM(G167:G167)</f>
        <v>0</v>
      </c>
      <c r="H166" s="264">
        <f t="shared" si="12"/>
        <v>0</v>
      </c>
      <c r="I166" s="264">
        <f t="shared" si="12"/>
        <v>0</v>
      </c>
      <c r="J166" s="264">
        <f t="shared" si="12"/>
        <v>0</v>
      </c>
      <c r="K166" s="264">
        <f t="shared" si="12"/>
        <v>0</v>
      </c>
      <c r="L166" s="264">
        <f t="shared" si="12"/>
        <v>0</v>
      </c>
      <c r="M166" s="264">
        <f t="shared" si="12"/>
        <v>0</v>
      </c>
      <c r="N166" s="264">
        <f t="shared" si="12"/>
        <v>0</v>
      </c>
      <c r="O166" s="264">
        <f t="shared" si="12"/>
        <v>0</v>
      </c>
      <c r="P166" s="264">
        <f t="shared" si="12"/>
        <v>0</v>
      </c>
      <c r="Q166" s="265">
        <f t="shared" si="12"/>
        <v>0</v>
      </c>
      <c r="R166" s="264">
        <f t="shared" si="12"/>
        <v>0</v>
      </c>
      <c r="S166" s="266">
        <f t="shared" si="9"/>
        <v>0</v>
      </c>
    </row>
    <row r="167" spans="1:20" s="196" customFormat="1" ht="25.5" hidden="1" customHeight="1" x14ac:dyDescent="0.25">
      <c r="A167" s="197">
        <v>4</v>
      </c>
      <c r="B167" s="198">
        <v>2</v>
      </c>
      <c r="C167" s="198">
        <v>1</v>
      </c>
      <c r="D167" s="198">
        <v>5</v>
      </c>
      <c r="E167" s="199" t="s">
        <v>366</v>
      </c>
      <c r="F167" s="273" t="s">
        <v>480</v>
      </c>
      <c r="G167" s="201">
        <v>0</v>
      </c>
      <c r="H167" s="201">
        <v>0</v>
      </c>
      <c r="I167" s="201">
        <v>0</v>
      </c>
      <c r="J167" s="201">
        <v>0</v>
      </c>
      <c r="K167" s="201">
        <v>0</v>
      </c>
      <c r="L167" s="201">
        <v>0</v>
      </c>
      <c r="M167" s="201">
        <v>0</v>
      </c>
      <c r="N167" s="201">
        <v>0</v>
      </c>
      <c r="O167" s="201"/>
      <c r="P167" s="201"/>
      <c r="Q167" s="203"/>
      <c r="R167" s="201"/>
      <c r="S167" s="207">
        <f t="shared" si="9"/>
        <v>0</v>
      </c>
    </row>
    <row r="168" spans="1:20" s="196" customFormat="1" ht="25.5" hidden="1" customHeight="1" x14ac:dyDescent="0.25">
      <c r="A168" s="197"/>
      <c r="B168" s="198"/>
      <c r="C168" s="198"/>
      <c r="D168" s="198"/>
      <c r="E168" s="199"/>
      <c r="F168" s="209"/>
      <c r="G168" s="209"/>
      <c r="H168" s="201"/>
      <c r="I168" s="201"/>
      <c r="J168" s="201"/>
      <c r="K168" s="201"/>
      <c r="L168" s="201"/>
      <c r="M168" s="201"/>
      <c r="N168" s="201"/>
      <c r="O168" s="201"/>
      <c r="P168" s="201"/>
      <c r="Q168" s="203"/>
      <c r="R168" s="201"/>
      <c r="S168" s="207"/>
    </row>
    <row r="169" spans="1:20" s="196" customFormat="1" ht="25.5" hidden="1" customHeight="1" x14ac:dyDescent="0.25">
      <c r="A169" s="260"/>
      <c r="B169" s="261"/>
      <c r="C169" s="261"/>
      <c r="D169" s="261"/>
      <c r="E169" s="262"/>
      <c r="F169" s="263" t="s">
        <v>481</v>
      </c>
      <c r="G169" s="264">
        <f>SUM(G170)</f>
        <v>0</v>
      </c>
      <c r="H169" s="264">
        <f t="shared" ref="H169:R169" si="13">SUM(H170)</f>
        <v>0</v>
      </c>
      <c r="I169" s="264">
        <f t="shared" si="13"/>
        <v>0</v>
      </c>
      <c r="J169" s="264">
        <f t="shared" si="13"/>
        <v>0</v>
      </c>
      <c r="K169" s="264">
        <f t="shared" si="13"/>
        <v>0</v>
      </c>
      <c r="L169" s="264">
        <f t="shared" si="13"/>
        <v>0</v>
      </c>
      <c r="M169" s="264">
        <f t="shared" si="13"/>
        <v>0</v>
      </c>
      <c r="N169" s="264">
        <f t="shared" si="13"/>
        <v>0</v>
      </c>
      <c r="O169" s="264">
        <f t="shared" si="13"/>
        <v>0</v>
      </c>
      <c r="P169" s="264">
        <f t="shared" si="13"/>
        <v>0</v>
      </c>
      <c r="Q169" s="265">
        <f t="shared" si="13"/>
        <v>0</v>
      </c>
      <c r="R169" s="264">
        <f t="shared" si="13"/>
        <v>0</v>
      </c>
      <c r="S169" s="266">
        <f t="shared" si="9"/>
        <v>0</v>
      </c>
    </row>
    <row r="170" spans="1:20" s="196" customFormat="1" ht="25.5" hidden="1" customHeight="1" x14ac:dyDescent="0.25">
      <c r="A170" s="274" t="s">
        <v>482</v>
      </c>
      <c r="B170" s="198">
        <v>2</v>
      </c>
      <c r="C170" s="198">
        <v>2</v>
      </c>
      <c r="D170" s="198">
        <v>1</v>
      </c>
      <c r="E170" s="199" t="s">
        <v>366</v>
      </c>
      <c r="F170" s="209" t="s">
        <v>483</v>
      </c>
      <c r="G170" s="201">
        <v>0</v>
      </c>
      <c r="H170" s="201">
        <v>0</v>
      </c>
      <c r="I170" s="201">
        <v>0</v>
      </c>
      <c r="J170" s="201">
        <v>0</v>
      </c>
      <c r="K170" s="201">
        <v>0</v>
      </c>
      <c r="L170" s="201">
        <v>0</v>
      </c>
      <c r="M170" s="201">
        <v>0</v>
      </c>
      <c r="N170" s="201">
        <v>0</v>
      </c>
      <c r="O170" s="201"/>
      <c r="P170" s="201"/>
      <c r="Q170" s="203"/>
      <c r="R170" s="201"/>
      <c r="S170" s="207">
        <f t="shared" si="9"/>
        <v>0</v>
      </c>
      <c r="T170" s="248"/>
    </row>
    <row r="171" spans="1:20" s="196" customFormat="1" ht="12" customHeight="1" thickBot="1" x14ac:dyDescent="0.3">
      <c r="A171" s="210"/>
      <c r="B171" s="213"/>
      <c r="C171" s="213"/>
      <c r="D171" s="213"/>
      <c r="E171" s="213"/>
      <c r="F171" s="213"/>
      <c r="G171" s="213"/>
      <c r="H171" s="214"/>
      <c r="I171" s="214"/>
      <c r="J171" s="214"/>
      <c r="K171" s="214"/>
      <c r="L171" s="214"/>
      <c r="M171" s="214"/>
      <c r="N171" s="214"/>
      <c r="O171" s="214"/>
      <c r="P171" s="214"/>
      <c r="Q171" s="216"/>
      <c r="R171" s="214"/>
      <c r="S171" s="217"/>
      <c r="T171" s="195"/>
    </row>
    <row r="172" spans="1:20" s="196" customFormat="1" ht="21.75" customHeight="1" thickBot="1" x14ac:dyDescent="0.3">
      <c r="A172" s="275" t="s">
        <v>484</v>
      </c>
      <c r="B172" s="276"/>
      <c r="C172" s="276"/>
      <c r="D172" s="276"/>
      <c r="E172" s="276"/>
      <c r="F172" s="276"/>
      <c r="G172" s="225">
        <f t="shared" ref="G172:S172" si="14">SUM(G169+G166+G163+G159+G154+G133+G129+G110+G76+G30+G8)</f>
        <v>145457125.55000001</v>
      </c>
      <c r="H172" s="225">
        <f t="shared" si="14"/>
        <v>950642749.35000002</v>
      </c>
      <c r="I172" s="225">
        <f t="shared" si="14"/>
        <v>623561312.33999979</v>
      </c>
      <c r="J172" s="225">
        <f t="shared" si="14"/>
        <v>170843754.34999996</v>
      </c>
      <c r="K172" s="225">
        <f t="shared" si="14"/>
        <v>132078346.69999999</v>
      </c>
      <c r="L172" s="225">
        <f t="shared" si="14"/>
        <v>0</v>
      </c>
      <c r="M172" s="225">
        <f t="shared" si="14"/>
        <v>0</v>
      </c>
      <c r="N172" s="225">
        <f t="shared" si="14"/>
        <v>0</v>
      </c>
      <c r="O172" s="225">
        <f t="shared" si="14"/>
        <v>0</v>
      </c>
      <c r="P172" s="225">
        <f t="shared" si="14"/>
        <v>0</v>
      </c>
      <c r="Q172" s="225">
        <f t="shared" si="14"/>
        <v>0</v>
      </c>
      <c r="R172" s="225">
        <f t="shared" si="14"/>
        <v>0</v>
      </c>
      <c r="S172" s="228">
        <f t="shared" si="14"/>
        <v>2022583288.2900002</v>
      </c>
      <c r="T172" s="195"/>
    </row>
    <row r="173" spans="1:20" ht="19.5" customHeight="1" x14ac:dyDescent="0.3">
      <c r="A173" s="168"/>
      <c r="B173" s="167"/>
      <c r="C173" s="167"/>
      <c r="D173" s="167"/>
      <c r="E173" s="167"/>
      <c r="F173" s="167"/>
      <c r="G173" s="277"/>
      <c r="H173" s="164"/>
      <c r="I173" s="164"/>
      <c r="J173" s="164"/>
      <c r="K173" s="165"/>
      <c r="L173" s="164"/>
      <c r="M173" s="164"/>
      <c r="N173" s="164"/>
      <c r="O173" s="164"/>
      <c r="P173" s="164"/>
      <c r="Q173" s="166"/>
      <c r="R173" s="164"/>
      <c r="S173" s="164"/>
    </row>
    <row r="174" spans="1:20" ht="15.75" customHeight="1" x14ac:dyDescent="0.3">
      <c r="A174" s="168"/>
      <c r="B174" s="167"/>
      <c r="C174" s="167"/>
      <c r="D174" s="167"/>
      <c r="E174" s="167"/>
      <c r="F174" s="168"/>
      <c r="G174" s="167"/>
      <c r="H174" s="164"/>
      <c r="I174" s="164"/>
      <c r="J174" s="164"/>
      <c r="K174" s="165"/>
      <c r="L174" s="164"/>
      <c r="M174" s="164"/>
      <c r="N174" s="164"/>
      <c r="O174" s="164"/>
      <c r="P174" s="164"/>
      <c r="Q174" s="166"/>
      <c r="R174" s="164"/>
      <c r="S174" s="164"/>
    </row>
    <row r="175" spans="1:20" ht="15.75" customHeight="1" x14ac:dyDescent="0.3">
      <c r="A175" s="168"/>
      <c r="B175" s="167"/>
      <c r="C175" s="167"/>
      <c r="D175" s="167"/>
      <c r="E175" s="167"/>
      <c r="F175" s="168"/>
      <c r="G175" s="167"/>
      <c r="H175" s="164"/>
      <c r="I175" s="164"/>
      <c r="J175" s="164"/>
      <c r="K175" s="165"/>
      <c r="L175" s="164"/>
      <c r="M175" s="164"/>
      <c r="N175" s="164"/>
      <c r="O175" s="164"/>
      <c r="P175" s="164"/>
      <c r="Q175" s="166"/>
      <c r="R175" s="164"/>
      <c r="S175" s="164"/>
    </row>
    <row r="176" spans="1:20" ht="15.75" customHeight="1" x14ac:dyDescent="0.3">
      <c r="A176" s="168"/>
      <c r="B176" s="167"/>
      <c r="C176" s="167"/>
      <c r="D176" s="167"/>
      <c r="E176" s="167"/>
      <c r="F176" s="168"/>
      <c r="G176" s="167"/>
      <c r="H176" s="164"/>
      <c r="I176" s="164"/>
      <c r="J176" s="164"/>
      <c r="K176" s="165"/>
      <c r="L176" s="164"/>
      <c r="M176" s="164"/>
      <c r="N176" s="164"/>
      <c r="O176" s="164"/>
      <c r="P176" s="164"/>
      <c r="Q176" s="166"/>
      <c r="R176" s="164"/>
      <c r="S176" s="164"/>
    </row>
    <row r="177" spans="1:19" ht="23.25" customHeight="1" x14ac:dyDescent="0.3">
      <c r="A177" s="168"/>
      <c r="B177" s="167"/>
      <c r="C177" s="167"/>
      <c r="D177" s="167"/>
      <c r="E177" s="167"/>
      <c r="F177" s="168"/>
      <c r="G177" s="167"/>
      <c r="H177" s="164"/>
      <c r="I177" s="164"/>
      <c r="J177" s="164"/>
      <c r="K177" s="165"/>
      <c r="L177" s="164"/>
      <c r="M177" s="164"/>
      <c r="N177" s="164"/>
      <c r="O177" s="164"/>
      <c r="P177" s="164"/>
      <c r="Q177" s="166"/>
      <c r="R177" s="164"/>
      <c r="S177" s="277"/>
    </row>
    <row r="178" spans="1:19" ht="19.5" customHeight="1" x14ac:dyDescent="0.3">
      <c r="A178" s="168"/>
      <c r="B178" s="167"/>
      <c r="C178" s="167"/>
      <c r="D178" s="167"/>
      <c r="E178" s="167"/>
      <c r="F178" s="168"/>
      <c r="G178" s="167"/>
      <c r="H178" s="164"/>
      <c r="I178" s="164"/>
      <c r="J178" s="164"/>
      <c r="K178" s="165"/>
      <c r="L178" s="164"/>
      <c r="M178" s="164"/>
      <c r="N178" s="164"/>
      <c r="O178" s="164"/>
      <c r="P178" s="164"/>
      <c r="Q178" s="166"/>
      <c r="R178" s="164"/>
      <c r="S178" s="277"/>
    </row>
    <row r="179" spans="1:19" ht="28.5" customHeight="1" x14ac:dyDescent="0.3">
      <c r="A179" s="278" t="s">
        <v>485</v>
      </c>
      <c r="B179" s="278"/>
      <c r="C179" s="278"/>
      <c r="D179" s="278"/>
      <c r="E179" s="278"/>
      <c r="F179" s="278"/>
      <c r="G179" s="279" t="s">
        <v>338</v>
      </c>
      <c r="H179" s="279"/>
      <c r="I179" s="279"/>
      <c r="J179" s="279"/>
      <c r="K179" s="279"/>
      <c r="L179" s="279"/>
      <c r="M179" s="279"/>
      <c r="N179" s="279"/>
      <c r="O179" s="279"/>
      <c r="P179" s="279"/>
      <c r="Q179" s="279"/>
      <c r="R179" s="279"/>
      <c r="S179" s="279"/>
    </row>
    <row r="180" spans="1:19" ht="18" customHeight="1" x14ac:dyDescent="0.3">
      <c r="A180" s="280" t="s">
        <v>339</v>
      </c>
      <c r="B180" s="280"/>
      <c r="C180" s="280"/>
      <c r="D180" s="280"/>
      <c r="E180" s="280"/>
      <c r="F180" s="280"/>
      <c r="G180" s="280" t="s">
        <v>340</v>
      </c>
      <c r="H180" s="280"/>
      <c r="I180" s="280"/>
      <c r="J180" s="280"/>
      <c r="K180" s="280"/>
      <c r="L180" s="280"/>
      <c r="M180" s="280"/>
      <c r="N180" s="280"/>
      <c r="O180" s="280"/>
      <c r="P180" s="280"/>
      <c r="Q180" s="280"/>
      <c r="R180" s="280"/>
      <c r="S180" s="280"/>
    </row>
    <row r="181" spans="1:19" ht="12.75" customHeight="1" x14ac:dyDescent="0.3">
      <c r="A181" s="168"/>
      <c r="B181" s="281"/>
      <c r="C181" s="281"/>
      <c r="D181" s="281"/>
      <c r="E181" s="281"/>
      <c r="F181" s="281"/>
      <c r="G181" s="282"/>
      <c r="H181" s="281"/>
      <c r="I181" s="281"/>
      <c r="J181" s="281"/>
      <c r="K181" s="281"/>
      <c r="L181" s="281"/>
      <c r="M181" s="283"/>
      <c r="N181" s="283"/>
      <c r="O181" s="283"/>
      <c r="P181" s="283"/>
      <c r="Q181" s="284"/>
      <c r="R181" s="283"/>
      <c r="S181" s="281"/>
    </row>
    <row r="182" spans="1:19" ht="12.75" customHeight="1" x14ac:dyDescent="0.3">
      <c r="A182" s="168"/>
      <c r="B182" s="281"/>
      <c r="C182" s="281"/>
      <c r="D182" s="281"/>
      <c r="E182" s="281"/>
      <c r="F182" s="281"/>
      <c r="G182" s="282"/>
      <c r="H182" s="281"/>
      <c r="I182" s="281"/>
      <c r="J182" s="281"/>
      <c r="K182" s="281"/>
      <c r="L182" s="281"/>
      <c r="M182" s="283"/>
      <c r="N182" s="283"/>
      <c r="O182" s="283"/>
      <c r="P182" s="283"/>
      <c r="Q182" s="284"/>
      <c r="R182" s="283"/>
      <c r="S182" s="281"/>
    </row>
    <row r="183" spans="1:19" ht="12.75" customHeight="1" x14ac:dyDescent="0.3">
      <c r="A183" s="168"/>
      <c r="B183" s="281"/>
      <c r="C183" s="281"/>
      <c r="D183" s="281"/>
      <c r="E183" s="281"/>
      <c r="F183" s="281"/>
      <c r="G183" s="282"/>
      <c r="H183" s="281"/>
      <c r="I183" s="281"/>
      <c r="J183" s="281"/>
      <c r="K183" s="281"/>
      <c r="L183" s="281"/>
      <c r="M183" s="283"/>
      <c r="N183" s="283"/>
      <c r="O183" s="283"/>
      <c r="P183" s="283"/>
      <c r="Q183" s="284"/>
      <c r="R183" s="283"/>
      <c r="S183" s="281"/>
    </row>
    <row r="184" spans="1:19" ht="24" customHeight="1" x14ac:dyDescent="0.3">
      <c r="A184" s="168"/>
      <c r="B184" s="281"/>
      <c r="C184" s="281"/>
      <c r="D184" s="281"/>
      <c r="E184" s="281"/>
      <c r="F184" s="281"/>
      <c r="G184" s="282"/>
      <c r="H184" s="281"/>
      <c r="I184" s="281"/>
      <c r="J184" s="281"/>
      <c r="K184" s="281"/>
      <c r="L184" s="281"/>
      <c r="M184" s="283"/>
      <c r="N184" s="283"/>
      <c r="O184" s="283"/>
      <c r="P184" s="283"/>
      <c r="Q184" s="284"/>
      <c r="R184" s="283"/>
      <c r="S184" s="281"/>
    </row>
    <row r="185" spans="1:19" ht="25.5" customHeight="1" x14ac:dyDescent="0.3">
      <c r="A185" s="168"/>
      <c r="B185" s="285"/>
      <c r="C185" s="167"/>
      <c r="D185" s="167"/>
      <c r="E185" s="167"/>
      <c r="F185" s="167"/>
      <c r="G185" s="285"/>
      <c r="H185" s="285"/>
      <c r="I185" s="286"/>
      <c r="J185" s="164"/>
      <c r="K185" s="165"/>
      <c r="L185" s="164"/>
      <c r="M185" s="164"/>
      <c r="N185" s="164"/>
      <c r="O185" s="164"/>
      <c r="P185" s="164"/>
      <c r="Q185" s="166"/>
      <c r="R185" s="164"/>
      <c r="S185" s="167"/>
    </row>
    <row r="186" spans="1:19" ht="28.5" customHeight="1" x14ac:dyDescent="0.3">
      <c r="A186" s="279" t="s">
        <v>341</v>
      </c>
      <c r="B186" s="279"/>
      <c r="C186" s="279"/>
      <c r="D186" s="279"/>
      <c r="E186" s="279"/>
      <c r="F186" s="279"/>
      <c r="G186" s="278" t="s">
        <v>342</v>
      </c>
      <c r="H186" s="278"/>
      <c r="I186" s="278"/>
      <c r="J186" s="278"/>
      <c r="K186" s="278"/>
      <c r="L186" s="278"/>
      <c r="M186" s="278"/>
      <c r="N186" s="278"/>
      <c r="O186" s="278"/>
      <c r="P186" s="278"/>
      <c r="Q186" s="278"/>
      <c r="R186" s="278"/>
      <c r="S186" s="278"/>
    </row>
    <row r="187" spans="1:19" ht="18.75" customHeight="1" x14ac:dyDescent="0.3">
      <c r="A187" s="287" t="s">
        <v>343</v>
      </c>
      <c r="B187" s="287"/>
      <c r="C187" s="287"/>
      <c r="D187" s="287"/>
      <c r="E187" s="287"/>
      <c r="F187" s="287"/>
      <c r="G187" s="288" t="s">
        <v>344</v>
      </c>
      <c r="H187" s="288"/>
      <c r="I187" s="288"/>
      <c r="J187" s="288"/>
      <c r="K187" s="288"/>
      <c r="L187" s="288"/>
      <c r="M187" s="288"/>
      <c r="N187" s="288"/>
      <c r="O187" s="288"/>
      <c r="P187" s="288"/>
      <c r="Q187" s="288"/>
      <c r="R187" s="288"/>
      <c r="S187" s="288"/>
    </row>
    <row r="188" spans="1:19" ht="28.5" customHeight="1" x14ac:dyDescent="0.3">
      <c r="A188" s="168"/>
      <c r="B188" s="167"/>
      <c r="C188" s="167"/>
      <c r="D188" s="167"/>
      <c r="E188" s="167"/>
      <c r="F188" s="167"/>
      <c r="G188" s="167"/>
      <c r="H188" s="164"/>
      <c r="I188" s="164"/>
      <c r="J188" s="164"/>
      <c r="K188" s="165"/>
      <c r="L188" s="164"/>
      <c r="M188" s="164"/>
      <c r="N188" s="164"/>
      <c r="O188" s="164"/>
      <c r="P188" s="164"/>
      <c r="Q188" s="166"/>
      <c r="R188" s="164"/>
      <c r="S188" s="167"/>
    </row>
    <row r="189" spans="1:19" ht="28.5" customHeight="1" x14ac:dyDescent="0.3">
      <c r="A189" s="167"/>
      <c r="B189" s="167"/>
      <c r="C189" s="167"/>
      <c r="D189" s="167"/>
      <c r="E189" s="167"/>
      <c r="F189" s="167"/>
      <c r="G189" s="167"/>
      <c r="H189" s="167"/>
      <c r="I189" s="164"/>
      <c r="J189" s="164"/>
      <c r="K189" s="165"/>
      <c r="L189" s="164"/>
      <c r="M189" s="164"/>
      <c r="N189" s="164"/>
      <c r="O189" s="164"/>
      <c r="P189" s="164"/>
      <c r="Q189" s="166"/>
      <c r="R189" s="164"/>
      <c r="S189" s="167"/>
    </row>
  </sheetData>
  <mergeCells count="13">
    <mergeCell ref="A180:F180"/>
    <mergeCell ref="G180:S180"/>
    <mergeCell ref="A186:F186"/>
    <mergeCell ref="G186:S186"/>
    <mergeCell ref="A187:F187"/>
    <mergeCell ref="G187:S187"/>
    <mergeCell ref="F1:S2"/>
    <mergeCell ref="E4:S4"/>
    <mergeCell ref="E5:S5"/>
    <mergeCell ref="E6:S6"/>
    <mergeCell ref="A172:F172"/>
    <mergeCell ref="A179:F179"/>
    <mergeCell ref="G179:S179"/>
  </mergeCells>
  <printOptions horizontalCentered="1"/>
  <pageMargins left="0.39370078740157483" right="0.39370078740157483" top="0.39370078740157483" bottom="0.19685039370078741" header="0.19685039370078741" footer="0.19685039370078741"/>
  <pageSetup scale="59" orientation="landscape" r:id="rId1"/>
  <headerFooter>
    <oddFooter>&amp;C&amp;P</oddFooter>
  </headerFooter>
  <rowBreaks count="4" manualBreakCount="4">
    <brk id="29" max="16383" man="1"/>
    <brk id="75" max="18" man="1"/>
    <brk id="109" max="16383" man="1"/>
    <brk id="187" max="18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PRESUP. EJEC. 2022</vt:lpstr>
      <vt:lpstr>EJEC. 2022</vt:lpstr>
      <vt:lpstr>'EJEC. 2022'!Área_de_impresión</vt:lpstr>
      <vt:lpstr>'PRESUP. EJEC. 2022'!Área_de_impresión</vt:lpstr>
      <vt:lpstr>'EJEC. 2022'!Títulos_a_imprimir</vt:lpstr>
      <vt:lpstr>'PRESUP. EJEC.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Carlos Marquez</cp:lastModifiedBy>
  <cp:lastPrinted>2022-06-13T06:04:18Z</cp:lastPrinted>
  <dcterms:created xsi:type="dcterms:W3CDTF">2022-06-07T13:41:22Z</dcterms:created>
  <dcterms:modified xsi:type="dcterms:W3CDTF">2022-06-13T06:44:31Z</dcterms:modified>
</cp:coreProperties>
</file>