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cmarquez\Documents\Finanzas\Febrero 2022\"/>
    </mc:Choice>
  </mc:AlternateContent>
  <xr:revisionPtr revIDLastSave="0" documentId="8_{FAA6A044-48C8-41D3-A86F-1A8606257CDD}" xr6:coauthVersionLast="36" xr6:coauthVersionMax="36" xr10:uidLastSave="{00000000-0000-0000-0000-000000000000}"/>
  <bookViews>
    <workbookView xWindow="0" yWindow="0" windowWidth="23040" windowHeight="7908" activeTab="1" xr2:uid="{00000000-000D-0000-FFFF-FFFF00000000}"/>
  </bookViews>
  <sheets>
    <sheet name="EJEC. FEB-2022" sheetId="2" r:id="rId1"/>
    <sheet name="ACUMULADO-2022" sheetId="1" r:id="rId2"/>
  </sheets>
  <externalReferences>
    <externalReference r:id="rId3"/>
  </externalReferences>
  <definedNames>
    <definedName name="_xlnm.Print_Area" localSheetId="1">'ACUMULADO-2022'!$A$1:$K$197</definedName>
    <definedName name="_xlnm.Print_Area" localSheetId="0">'EJEC. FEB-2022'!$A$1:$S$181</definedName>
    <definedName name="_xlnm.Print_Titles" localSheetId="1">'ACUMULADO-2022'!$1:$6</definedName>
    <definedName name="_xlnm.Print_Titles" localSheetId="0">'EJEC. FEB-2022'!$1:$7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8" i="2" l="1"/>
  <c r="R167" i="2"/>
  <c r="Q167" i="2"/>
  <c r="Q170" i="2" s="1"/>
  <c r="P167" i="2"/>
  <c r="P170" i="2" s="1"/>
  <c r="O167" i="2"/>
  <c r="N167" i="2"/>
  <c r="M167" i="2"/>
  <c r="M170" i="2" s="1"/>
  <c r="L167" i="2"/>
  <c r="L170" i="2" s="1"/>
  <c r="K167" i="2"/>
  <c r="J167" i="2"/>
  <c r="I167" i="2"/>
  <c r="I170" i="2" s="1"/>
  <c r="H167" i="2"/>
  <c r="H170" i="2" s="1"/>
  <c r="G167" i="2"/>
  <c r="S167" i="2" s="1"/>
  <c r="S165" i="2"/>
  <c r="R164" i="2"/>
  <c r="R170" i="2" s="1"/>
  <c r="Q164" i="2"/>
  <c r="P164" i="2"/>
  <c r="O164" i="2"/>
  <c r="O170" i="2" s="1"/>
  <c r="N164" i="2"/>
  <c r="N170" i="2" s="1"/>
  <c r="M164" i="2"/>
  <c r="L164" i="2"/>
  <c r="K164" i="2"/>
  <c r="J164" i="2"/>
  <c r="J170" i="2" s="1"/>
  <c r="I164" i="2"/>
  <c r="H164" i="2"/>
  <c r="G164" i="2"/>
  <c r="G170" i="2" s="1"/>
  <c r="S163" i="2"/>
  <c r="S162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S161" i="2" s="1"/>
  <c r="S159" i="2"/>
  <c r="S158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S157" i="2" s="1"/>
  <c r="S155" i="2"/>
  <c r="S154" i="2"/>
  <c r="S153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S152" i="2" s="1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H134" i="2"/>
  <c r="H131" i="2" s="1"/>
  <c r="S133" i="2"/>
  <c r="S132" i="2"/>
  <c r="R131" i="2"/>
  <c r="Q131" i="2"/>
  <c r="P131" i="2"/>
  <c r="O131" i="2"/>
  <c r="N131" i="2"/>
  <c r="M131" i="2"/>
  <c r="L131" i="2"/>
  <c r="K131" i="2"/>
  <c r="J131" i="2"/>
  <c r="I131" i="2"/>
  <c r="G131" i="2"/>
  <c r="S129" i="2"/>
  <c r="S128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S127" i="2" s="1"/>
  <c r="S125" i="2"/>
  <c r="S124" i="2"/>
  <c r="S123" i="2"/>
  <c r="S122" i="2"/>
  <c r="S121" i="2"/>
  <c r="S120" i="2"/>
  <c r="S119" i="2"/>
  <c r="S118" i="2"/>
  <c r="S117" i="2"/>
  <c r="S116" i="2"/>
  <c r="S108" i="2" s="1"/>
  <c r="S115" i="2"/>
  <c r="S114" i="2"/>
  <c r="S113" i="2"/>
  <c r="S112" i="2"/>
  <c r="S111" i="2"/>
  <c r="S110" i="2"/>
  <c r="S109" i="2"/>
  <c r="R108" i="2"/>
  <c r="Q108" i="2"/>
  <c r="P108" i="2"/>
  <c r="O108" i="2"/>
  <c r="N108" i="2"/>
  <c r="M108" i="2"/>
  <c r="L108" i="2"/>
  <c r="K108" i="2"/>
  <c r="K170" i="2" s="1"/>
  <c r="J108" i="2"/>
  <c r="I108" i="2"/>
  <c r="H108" i="2"/>
  <c r="G108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R74" i="2"/>
  <c r="Q74" i="2"/>
  <c r="P74" i="2"/>
  <c r="O74" i="2"/>
  <c r="N74" i="2"/>
  <c r="M74" i="2"/>
  <c r="L74" i="2"/>
  <c r="K74" i="2"/>
  <c r="J74" i="2"/>
  <c r="I74" i="2"/>
  <c r="H74" i="2"/>
  <c r="G74" i="2"/>
  <c r="S74" i="2" s="1"/>
  <c r="S72" i="2"/>
  <c r="S71" i="2"/>
  <c r="S70" i="2"/>
  <c r="G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R29" i="2"/>
  <c r="Q29" i="2"/>
  <c r="P29" i="2"/>
  <c r="O29" i="2"/>
  <c r="N29" i="2"/>
  <c r="M29" i="2"/>
  <c r="L29" i="2"/>
  <c r="K29" i="2"/>
  <c r="J29" i="2"/>
  <c r="I29" i="2"/>
  <c r="H29" i="2"/>
  <c r="G29" i="2"/>
  <c r="S29" i="2" s="1"/>
  <c r="T29" i="2" s="1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R8" i="2"/>
  <c r="Q8" i="2"/>
  <c r="P8" i="2"/>
  <c r="O8" i="2"/>
  <c r="N8" i="2"/>
  <c r="M8" i="2"/>
  <c r="L8" i="2"/>
  <c r="K8" i="2"/>
  <c r="J8" i="2"/>
  <c r="I8" i="2"/>
  <c r="H8" i="2"/>
  <c r="G8" i="2"/>
  <c r="S8" i="2" s="1"/>
  <c r="T8" i="2" s="1"/>
  <c r="S134" i="2" l="1"/>
  <c r="S131" i="2" s="1"/>
  <c r="S164" i="2"/>
  <c r="S170" i="2" s="1"/>
  <c r="J180" i="1" l="1"/>
  <c r="J179" i="1" s="1"/>
  <c r="H180" i="1"/>
  <c r="H179" i="1" s="1"/>
  <c r="G179" i="1"/>
  <c r="F179" i="1"/>
  <c r="E179" i="1"/>
  <c r="D179" i="1"/>
  <c r="C179" i="1"/>
  <c r="K178" i="1"/>
  <c r="J178" i="1"/>
  <c r="H178" i="1"/>
  <c r="I178" i="1" s="1"/>
  <c r="H177" i="1"/>
  <c r="I177" i="1" s="1"/>
  <c r="H176" i="1"/>
  <c r="I176" i="1" s="1"/>
  <c r="J175" i="1"/>
  <c r="J173" i="1" s="1"/>
  <c r="H175" i="1"/>
  <c r="I175" i="1" s="1"/>
  <c r="H174" i="1"/>
  <c r="G173" i="1"/>
  <c r="F173" i="1"/>
  <c r="E173" i="1"/>
  <c r="D173" i="1"/>
  <c r="C173" i="1"/>
  <c r="H172" i="1"/>
  <c r="I172" i="1" s="1"/>
  <c r="H171" i="1"/>
  <c r="I171" i="1" s="1"/>
  <c r="J170" i="1"/>
  <c r="G170" i="1"/>
  <c r="H170" i="1" s="1"/>
  <c r="I170" i="1" s="1"/>
  <c r="J169" i="1"/>
  <c r="H169" i="1"/>
  <c r="I169" i="1" s="1"/>
  <c r="J168" i="1"/>
  <c r="H168" i="1"/>
  <c r="I168" i="1" s="1"/>
  <c r="J167" i="1"/>
  <c r="H167" i="1"/>
  <c r="C167" i="1"/>
  <c r="J166" i="1"/>
  <c r="H166" i="1"/>
  <c r="I166" i="1" s="1"/>
  <c r="J165" i="1"/>
  <c r="H165" i="1"/>
  <c r="I165" i="1" s="1"/>
  <c r="J164" i="1"/>
  <c r="H164" i="1"/>
  <c r="I164" i="1" s="1"/>
  <c r="J163" i="1"/>
  <c r="D163" i="1"/>
  <c r="H163" i="1" s="1"/>
  <c r="I163" i="1" s="1"/>
  <c r="J162" i="1"/>
  <c r="H162" i="1"/>
  <c r="I162" i="1" s="1"/>
  <c r="J161" i="1"/>
  <c r="H161" i="1"/>
  <c r="I161" i="1" s="1"/>
  <c r="J160" i="1"/>
  <c r="H160" i="1"/>
  <c r="I160" i="1" s="1"/>
  <c r="J159" i="1"/>
  <c r="H159" i="1"/>
  <c r="I159" i="1" s="1"/>
  <c r="J158" i="1"/>
  <c r="H158" i="1"/>
  <c r="I158" i="1" s="1"/>
  <c r="J157" i="1"/>
  <c r="D157" i="1"/>
  <c r="H157" i="1" s="1"/>
  <c r="C157" i="1"/>
  <c r="J156" i="1"/>
  <c r="H156" i="1"/>
  <c r="I156" i="1" s="1"/>
  <c r="J155" i="1"/>
  <c r="H155" i="1"/>
  <c r="I155" i="1" s="1"/>
  <c r="J154" i="1"/>
  <c r="H154" i="1"/>
  <c r="I154" i="1" s="1"/>
  <c r="J153" i="1"/>
  <c r="H153" i="1"/>
  <c r="I153" i="1" s="1"/>
  <c r="J152" i="1"/>
  <c r="H152" i="1"/>
  <c r="I152" i="1" s="1"/>
  <c r="M151" i="1"/>
  <c r="J151" i="1"/>
  <c r="H151" i="1"/>
  <c r="I151" i="1" s="1"/>
  <c r="F149" i="1"/>
  <c r="E149" i="1"/>
  <c r="J147" i="1"/>
  <c r="K147" i="1" s="1"/>
  <c r="H147" i="1"/>
  <c r="I147" i="1" s="1"/>
  <c r="J146" i="1"/>
  <c r="H146" i="1"/>
  <c r="I146" i="1" s="1"/>
  <c r="K146" i="1" s="1"/>
  <c r="J145" i="1"/>
  <c r="H145" i="1"/>
  <c r="I145" i="1" s="1"/>
  <c r="J144" i="1"/>
  <c r="H144" i="1"/>
  <c r="I144" i="1" s="1"/>
  <c r="K144" i="1" s="1"/>
  <c r="J143" i="1"/>
  <c r="H143" i="1"/>
  <c r="I143" i="1" s="1"/>
  <c r="J141" i="1"/>
  <c r="H141" i="1"/>
  <c r="I141" i="1" s="1"/>
  <c r="K141" i="1" s="1"/>
  <c r="J140" i="1"/>
  <c r="H140" i="1"/>
  <c r="I140" i="1" s="1"/>
  <c r="J138" i="1"/>
  <c r="H138" i="1"/>
  <c r="I138" i="1" s="1"/>
  <c r="K138" i="1" s="1"/>
  <c r="J137" i="1"/>
  <c r="H137" i="1"/>
  <c r="I137" i="1" s="1"/>
  <c r="J136" i="1"/>
  <c r="H136" i="1"/>
  <c r="I136" i="1" s="1"/>
  <c r="J134" i="1"/>
  <c r="K134" i="1" s="1"/>
  <c r="G132" i="1"/>
  <c r="F132" i="1"/>
  <c r="E132" i="1"/>
  <c r="D132" i="1"/>
  <c r="C132" i="1"/>
  <c r="J130" i="1"/>
  <c r="H130" i="1"/>
  <c r="I130" i="1" s="1"/>
  <c r="K130" i="1" s="1"/>
  <c r="J129" i="1"/>
  <c r="H129" i="1"/>
  <c r="I129" i="1" s="1"/>
  <c r="J127" i="1"/>
  <c r="H127" i="1"/>
  <c r="C127" i="1"/>
  <c r="J126" i="1"/>
  <c r="H126" i="1"/>
  <c r="I126" i="1" s="1"/>
  <c r="J125" i="1"/>
  <c r="H125" i="1"/>
  <c r="I125" i="1" s="1"/>
  <c r="J124" i="1"/>
  <c r="G124" i="1"/>
  <c r="H124" i="1" s="1"/>
  <c r="C124" i="1"/>
  <c r="H123" i="1"/>
  <c r="I123" i="1" s="1"/>
  <c r="J122" i="1"/>
  <c r="H122" i="1"/>
  <c r="I122" i="1" s="1"/>
  <c r="J121" i="1"/>
  <c r="H121" i="1"/>
  <c r="I121" i="1" s="1"/>
  <c r="H120" i="1"/>
  <c r="I120" i="1" s="1"/>
  <c r="J119" i="1"/>
  <c r="H119" i="1"/>
  <c r="C119" i="1"/>
  <c r="J118" i="1"/>
  <c r="H118" i="1"/>
  <c r="I118" i="1" s="1"/>
  <c r="K118" i="1" s="1"/>
  <c r="J117" i="1"/>
  <c r="H117" i="1"/>
  <c r="I117" i="1" s="1"/>
  <c r="J116" i="1"/>
  <c r="H116" i="1"/>
  <c r="I116" i="1" s="1"/>
  <c r="J115" i="1"/>
  <c r="H115" i="1"/>
  <c r="I115" i="1" s="1"/>
  <c r="J113" i="1"/>
  <c r="H113" i="1"/>
  <c r="I113" i="1" s="1"/>
  <c r="K113" i="1" s="1"/>
  <c r="H112" i="1"/>
  <c r="I112" i="1" s="1"/>
  <c r="K112" i="1" s="1"/>
  <c r="J111" i="1"/>
  <c r="H111" i="1"/>
  <c r="I111" i="1" s="1"/>
  <c r="J110" i="1"/>
  <c r="H110" i="1"/>
  <c r="I110" i="1" s="1"/>
  <c r="K110" i="1" s="1"/>
  <c r="J108" i="1"/>
  <c r="H108" i="1"/>
  <c r="I108" i="1" s="1"/>
  <c r="J106" i="1"/>
  <c r="H106" i="1"/>
  <c r="I106" i="1" s="1"/>
  <c r="K106" i="1" s="1"/>
  <c r="C106" i="1"/>
  <c r="J105" i="1"/>
  <c r="H105" i="1"/>
  <c r="I105" i="1" s="1"/>
  <c r="K105" i="1" s="1"/>
  <c r="J103" i="1"/>
  <c r="H103" i="1"/>
  <c r="I103" i="1" s="1"/>
  <c r="J102" i="1"/>
  <c r="H102" i="1"/>
  <c r="I102" i="1" s="1"/>
  <c r="K102" i="1" s="1"/>
  <c r="J101" i="1"/>
  <c r="H101" i="1"/>
  <c r="I101" i="1" s="1"/>
  <c r="H100" i="1"/>
  <c r="I100" i="1" s="1"/>
  <c r="K100" i="1" s="1"/>
  <c r="J98" i="1"/>
  <c r="H98" i="1"/>
  <c r="I98" i="1" s="1"/>
  <c r="K98" i="1" s="1"/>
  <c r="J97" i="1"/>
  <c r="H97" i="1"/>
  <c r="I97" i="1" s="1"/>
  <c r="J96" i="1"/>
  <c r="H96" i="1"/>
  <c r="I96" i="1" s="1"/>
  <c r="K96" i="1" s="1"/>
  <c r="J94" i="1"/>
  <c r="H94" i="1"/>
  <c r="C94" i="1"/>
  <c r="J93" i="1"/>
  <c r="H93" i="1"/>
  <c r="J92" i="1"/>
  <c r="H92" i="1"/>
  <c r="I92" i="1" s="1"/>
  <c r="H91" i="1"/>
  <c r="I91" i="1" s="1"/>
  <c r="J90" i="1"/>
  <c r="H90" i="1"/>
  <c r="C90" i="1"/>
  <c r="G89" i="1"/>
  <c r="F89" i="1"/>
  <c r="E89" i="1"/>
  <c r="D89" i="1"/>
  <c r="J87" i="1"/>
  <c r="H87" i="1"/>
  <c r="I87" i="1" s="1"/>
  <c r="J86" i="1"/>
  <c r="H86" i="1"/>
  <c r="I86" i="1" s="1"/>
  <c r="K86" i="1" s="1"/>
  <c r="J85" i="1"/>
  <c r="H85" i="1"/>
  <c r="I85" i="1" s="1"/>
  <c r="J84" i="1"/>
  <c r="H84" i="1"/>
  <c r="I84" i="1" s="1"/>
  <c r="K84" i="1" s="1"/>
  <c r="J83" i="1"/>
  <c r="D83" i="1"/>
  <c r="H83" i="1" s="1"/>
  <c r="I83" i="1" s="1"/>
  <c r="H82" i="1"/>
  <c r="I82" i="1" s="1"/>
  <c r="H81" i="1"/>
  <c r="I81" i="1" s="1"/>
  <c r="H80" i="1"/>
  <c r="I80" i="1" s="1"/>
  <c r="K80" i="1" s="1"/>
  <c r="J79" i="1"/>
  <c r="H79" i="1"/>
  <c r="I79" i="1" s="1"/>
  <c r="J78" i="1"/>
  <c r="H78" i="1"/>
  <c r="I78" i="1" s="1"/>
  <c r="J77" i="1"/>
  <c r="H77" i="1"/>
  <c r="I77" i="1" s="1"/>
  <c r="H76" i="1"/>
  <c r="I76" i="1" s="1"/>
  <c r="J75" i="1"/>
  <c r="H75" i="1"/>
  <c r="I75" i="1" s="1"/>
  <c r="J74" i="1"/>
  <c r="H74" i="1"/>
  <c r="I74" i="1" s="1"/>
  <c r="K74" i="1" s="1"/>
  <c r="J73" i="1"/>
  <c r="H73" i="1"/>
  <c r="I73" i="1" s="1"/>
  <c r="J71" i="1"/>
  <c r="H71" i="1"/>
  <c r="I71" i="1" s="1"/>
  <c r="K71" i="1" s="1"/>
  <c r="J70" i="1"/>
  <c r="H70" i="1"/>
  <c r="I70" i="1" s="1"/>
  <c r="J69" i="1"/>
  <c r="H69" i="1"/>
  <c r="I69" i="1" s="1"/>
  <c r="K69" i="1" s="1"/>
  <c r="J68" i="1"/>
  <c r="H68" i="1"/>
  <c r="I68" i="1" s="1"/>
  <c r="H67" i="1"/>
  <c r="I67" i="1" s="1"/>
  <c r="K67" i="1" s="1"/>
  <c r="J66" i="1"/>
  <c r="H66" i="1"/>
  <c r="I66" i="1" s="1"/>
  <c r="J64" i="1"/>
  <c r="H64" i="1"/>
  <c r="C64" i="1"/>
  <c r="I64" i="1" s="1"/>
  <c r="K64" i="1" s="1"/>
  <c r="J63" i="1"/>
  <c r="H63" i="1"/>
  <c r="I63" i="1" s="1"/>
  <c r="J61" i="1"/>
  <c r="H61" i="1"/>
  <c r="C61" i="1"/>
  <c r="J60" i="1"/>
  <c r="H60" i="1"/>
  <c r="I60" i="1" s="1"/>
  <c r="J59" i="1"/>
  <c r="H59" i="1"/>
  <c r="I59" i="1" s="1"/>
  <c r="J57" i="1"/>
  <c r="H57" i="1"/>
  <c r="I57" i="1" s="1"/>
  <c r="J55" i="1"/>
  <c r="H55" i="1"/>
  <c r="C55" i="1"/>
  <c r="J54" i="1"/>
  <c r="H54" i="1"/>
  <c r="I54" i="1" s="1"/>
  <c r="K54" i="1" s="1"/>
  <c r="J53" i="1"/>
  <c r="H53" i="1"/>
  <c r="I53" i="1" s="1"/>
  <c r="J52" i="1"/>
  <c r="H52" i="1"/>
  <c r="I52" i="1" s="1"/>
  <c r="K52" i="1" s="1"/>
  <c r="C52" i="1"/>
  <c r="J50" i="1"/>
  <c r="H50" i="1"/>
  <c r="I50" i="1" s="1"/>
  <c r="K50" i="1" s="1"/>
  <c r="J49" i="1"/>
  <c r="H49" i="1"/>
  <c r="C49" i="1"/>
  <c r="J47" i="1"/>
  <c r="H47" i="1"/>
  <c r="I47" i="1" s="1"/>
  <c r="J46" i="1"/>
  <c r="H46" i="1"/>
  <c r="I46" i="1" s="1"/>
  <c r="K46" i="1" s="1"/>
  <c r="J44" i="1"/>
  <c r="H44" i="1"/>
  <c r="C44" i="1"/>
  <c r="J43" i="1"/>
  <c r="H43" i="1"/>
  <c r="C43" i="1"/>
  <c r="J42" i="1"/>
  <c r="H42" i="1"/>
  <c r="I42" i="1" s="1"/>
  <c r="K42" i="1" s="1"/>
  <c r="J41" i="1"/>
  <c r="H41" i="1"/>
  <c r="C41" i="1"/>
  <c r="J40" i="1"/>
  <c r="H40" i="1"/>
  <c r="I40" i="1" s="1"/>
  <c r="J39" i="1"/>
  <c r="H39" i="1"/>
  <c r="I39" i="1" s="1"/>
  <c r="G37" i="1"/>
  <c r="F37" i="1"/>
  <c r="E37" i="1"/>
  <c r="D37" i="1"/>
  <c r="J34" i="1"/>
  <c r="H34" i="1"/>
  <c r="I34" i="1" s="1"/>
  <c r="J33" i="1"/>
  <c r="H33" i="1"/>
  <c r="I33" i="1" s="1"/>
  <c r="J32" i="1"/>
  <c r="H32" i="1"/>
  <c r="I32" i="1" s="1"/>
  <c r="J30" i="1"/>
  <c r="H30" i="1"/>
  <c r="C30" i="1"/>
  <c r="J29" i="1"/>
  <c r="H29" i="1"/>
  <c r="I29" i="1" s="1"/>
  <c r="J27" i="1"/>
  <c r="H27" i="1"/>
  <c r="I27" i="1" s="1"/>
  <c r="H26" i="1"/>
  <c r="I26" i="1" s="1"/>
  <c r="J25" i="1"/>
  <c r="H25" i="1"/>
  <c r="C25" i="1"/>
  <c r="J23" i="1"/>
  <c r="H23" i="1"/>
  <c r="I23" i="1" s="1"/>
  <c r="J22" i="1"/>
  <c r="H22" i="1"/>
  <c r="I22" i="1" s="1"/>
  <c r="J21" i="1"/>
  <c r="H21" i="1"/>
  <c r="C21" i="1"/>
  <c r="J20" i="1"/>
  <c r="H20" i="1"/>
  <c r="I20" i="1" s="1"/>
  <c r="K20" i="1" s="1"/>
  <c r="J19" i="1"/>
  <c r="H19" i="1"/>
  <c r="I19" i="1" s="1"/>
  <c r="J18" i="1"/>
  <c r="H18" i="1"/>
  <c r="I18" i="1" s="1"/>
  <c r="K18" i="1" s="1"/>
  <c r="J16" i="1"/>
  <c r="H16" i="1"/>
  <c r="I16" i="1" s="1"/>
  <c r="J14" i="1"/>
  <c r="H14" i="1"/>
  <c r="C14" i="1"/>
  <c r="J13" i="1"/>
  <c r="H13" i="1"/>
  <c r="I13" i="1" s="1"/>
  <c r="K13" i="1" s="1"/>
  <c r="J12" i="1"/>
  <c r="H12" i="1"/>
  <c r="C12" i="1"/>
  <c r="J11" i="1"/>
  <c r="H11" i="1"/>
  <c r="I11" i="1" s="1"/>
  <c r="J9" i="1"/>
  <c r="H9" i="1"/>
  <c r="C9" i="1"/>
  <c r="G7" i="1"/>
  <c r="F7" i="1"/>
  <c r="E7" i="1"/>
  <c r="D7" i="1"/>
  <c r="C89" i="1" l="1"/>
  <c r="C7" i="1"/>
  <c r="G149" i="1"/>
  <c r="I12" i="1"/>
  <c r="I41" i="1"/>
  <c r="I119" i="1"/>
  <c r="K22" i="1"/>
  <c r="K77" i="1"/>
  <c r="K97" i="1"/>
  <c r="K108" i="1"/>
  <c r="K111" i="1"/>
  <c r="K129" i="1"/>
  <c r="K154" i="1"/>
  <c r="K156" i="1"/>
  <c r="K169" i="1"/>
  <c r="K12" i="1"/>
  <c r="K33" i="1"/>
  <c r="K117" i="1"/>
  <c r="K121" i="1"/>
  <c r="K151" i="1"/>
  <c r="K92" i="1"/>
  <c r="K41" i="1"/>
  <c r="I94" i="1"/>
  <c r="K94" i="1" s="1"/>
  <c r="D149" i="1"/>
  <c r="K158" i="1"/>
  <c r="K160" i="1"/>
  <c r="K162" i="1"/>
  <c r="K164" i="1"/>
  <c r="K166" i="1"/>
  <c r="G181" i="1"/>
  <c r="K11" i="1"/>
  <c r="K23" i="1"/>
  <c r="K47" i="1"/>
  <c r="K78" i="1"/>
  <c r="K85" i="1"/>
  <c r="K101" i="1"/>
  <c r="K103" i="1"/>
  <c r="K115" i="1"/>
  <c r="K122" i="1"/>
  <c r="K168" i="1"/>
  <c r="K170" i="1"/>
  <c r="H7" i="1"/>
  <c r="K53" i="1"/>
  <c r="K119" i="1"/>
  <c r="I127" i="1"/>
  <c r="K127" i="1" s="1"/>
  <c r="K175" i="1"/>
  <c r="K173" i="1" s="1"/>
  <c r="K16" i="1"/>
  <c r="K19" i="1"/>
  <c r="I21" i="1"/>
  <c r="K21" i="1" s="1"/>
  <c r="K32" i="1"/>
  <c r="K34" i="1"/>
  <c r="K40" i="1"/>
  <c r="I55" i="1"/>
  <c r="K55" i="1" s="1"/>
  <c r="K63" i="1"/>
  <c r="K68" i="1"/>
  <c r="K70" i="1"/>
  <c r="K73" i="1"/>
  <c r="K75" i="1"/>
  <c r="K79" i="1"/>
  <c r="K87" i="1"/>
  <c r="K116" i="1"/>
  <c r="H132" i="1"/>
  <c r="K137" i="1"/>
  <c r="K140" i="1"/>
  <c r="K143" i="1"/>
  <c r="K145" i="1"/>
  <c r="K159" i="1"/>
  <c r="K161" i="1"/>
  <c r="K163" i="1"/>
  <c r="K165" i="1"/>
  <c r="F181" i="1"/>
  <c r="D181" i="1"/>
  <c r="I167" i="1"/>
  <c r="K167" i="1" s="1"/>
  <c r="H173" i="1"/>
  <c r="I173" i="1" s="1"/>
  <c r="I174" i="1"/>
  <c r="I180" i="1"/>
  <c r="K180" i="1" s="1"/>
  <c r="K179" i="1" s="1"/>
  <c r="E181" i="1"/>
  <c r="H89" i="1"/>
  <c r="J7" i="1"/>
  <c r="I25" i="1"/>
  <c r="K25" i="1" s="1"/>
  <c r="K27" i="1"/>
  <c r="I30" i="1"/>
  <c r="K30" i="1" s="1"/>
  <c r="J37" i="1"/>
  <c r="I49" i="1"/>
  <c r="K49" i="1" s="1"/>
  <c r="K59" i="1"/>
  <c r="I61" i="1"/>
  <c r="K61" i="1" s="1"/>
  <c r="K83" i="1"/>
  <c r="I93" i="1"/>
  <c r="K93" i="1" s="1"/>
  <c r="K126" i="1"/>
  <c r="J149" i="1"/>
  <c r="C37" i="1"/>
  <c r="K153" i="1"/>
  <c r="K155" i="1"/>
  <c r="I9" i="1"/>
  <c r="I14" i="1"/>
  <c r="K14" i="1" s="1"/>
  <c r="K29" i="1"/>
  <c r="I43" i="1"/>
  <c r="K43" i="1" s="1"/>
  <c r="K57" i="1"/>
  <c r="K60" i="1"/>
  <c r="K66" i="1"/>
  <c r="J89" i="1"/>
  <c r="I124" i="1"/>
  <c r="K124" i="1" s="1"/>
  <c r="K125" i="1"/>
  <c r="I179" i="1"/>
  <c r="I157" i="1"/>
  <c r="K157" i="1" s="1"/>
  <c r="K9" i="1"/>
  <c r="K39" i="1"/>
  <c r="H37" i="1"/>
  <c r="K136" i="1"/>
  <c r="I132" i="1"/>
  <c r="K152" i="1"/>
  <c r="I44" i="1"/>
  <c r="K44" i="1" s="1"/>
  <c r="I90" i="1"/>
  <c r="J132" i="1"/>
  <c r="C149" i="1"/>
  <c r="C181" i="1" s="1"/>
  <c r="H149" i="1"/>
  <c r="H181" i="1" s="1"/>
  <c r="K132" i="1" l="1"/>
  <c r="I7" i="1"/>
  <c r="K149" i="1"/>
  <c r="J181" i="1"/>
  <c r="K7" i="1"/>
  <c r="I149" i="1"/>
  <c r="I37" i="1"/>
  <c r="I89" i="1"/>
  <c r="K90" i="1"/>
  <c r="K89" i="1" s="1"/>
  <c r="K37" i="1"/>
  <c r="K181" i="1" l="1"/>
  <c r="I18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Aramirez</author>
  </authors>
  <commentList>
    <comment ref="H134" authorId="0" shapeId="0" xr:uid="{2E3CC271-E373-40D0-B003-0343C493D568}">
      <text>
        <r>
          <rPr>
            <b/>
            <sz val="9"/>
            <color indexed="81"/>
            <rFont val="Tahoma"/>
            <family val="2"/>
          </rPr>
          <t>Aramirez:</t>
        </r>
        <r>
          <rPr>
            <sz val="9"/>
            <color indexed="81"/>
            <rFont val="Tahoma"/>
            <family val="2"/>
          </rPr>
          <t xml:space="preserve">
DE ESTE MONTO PENDIENTE DE INVESTIGAR  RD$63,720.00, YA QUE ME AUMENTA EL VALOR DEL ACTIVO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Aramirez</author>
  </authors>
  <commentList>
    <comment ref="I3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Aramirez: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ESTE MONTO INCLUYE EL MONTO DE VACACIONES</t>
        </r>
      </text>
    </comment>
  </commentList>
</comments>
</file>

<file path=xl/sharedStrings.xml><?xml version="1.0" encoding="utf-8"?>
<sst xmlns="http://schemas.openxmlformats.org/spreadsheetml/2006/main" count="678" uniqueCount="487">
  <si>
    <t xml:space="preserve">Presupuesto de Gastos y Aplicaciones Financieras </t>
  </si>
  <si>
    <t xml:space="preserve"> Acumulado al mes de Febrero 2022</t>
  </si>
  <si>
    <t>En RD$</t>
  </si>
  <si>
    <t>CUENTA</t>
  </si>
  <si>
    <t>DETALLE</t>
  </si>
  <si>
    <t>PRESUPUESTO APROBADO 2022</t>
  </si>
  <si>
    <t>SUPERAVIT O REINTEGRO LMD 2022</t>
  </si>
  <si>
    <t>SUPERAVIT O REINTEGRO LIMPIO MI PAIS  2022</t>
  </si>
  <si>
    <t>SUPERAVIT O REINTEGRO PROG. REVIVIR LAS NAV. Y ACTIVIDES</t>
  </si>
  <si>
    <t>PROGRAMA DE APOYO A LOS GOB, LOCALES PARA INFRAESTRUCTURA DE COMPETENCIA RD$4,000,000.000.00</t>
  </si>
  <si>
    <t>PRESUPUESTO MODIFICADO  2022</t>
  </si>
  <si>
    <t>PRESUPUESTO DEFINITIVO 2022</t>
  </si>
  <si>
    <t>EJECUCION ACUMULADA  A  FEBRERO</t>
  </si>
  <si>
    <t>PENDIENTE DE EJECUTAR</t>
  </si>
  <si>
    <t>REMUNERACIONES</t>
  </si>
  <si>
    <t>2.1.1</t>
  </si>
  <si>
    <t>SUELDOS PARA CARGOS FIJOS</t>
  </si>
  <si>
    <t>2.1.1.1.01</t>
  </si>
  <si>
    <t>SUELDOS FIJOS</t>
  </si>
  <si>
    <t>2.1.1.2</t>
  </si>
  <si>
    <t>SUELDOS PERSONAL TEMPORERO</t>
  </si>
  <si>
    <t>2.1.1.2.01</t>
  </si>
  <si>
    <t>SUELDOS PERSONAL  CONTRATADOS (NOMINAL)</t>
  </si>
  <si>
    <t>2.1.1.2.06</t>
  </si>
  <si>
    <t>JORNALEROS</t>
  </si>
  <si>
    <t>2.1.1.3.01</t>
  </si>
  <si>
    <t>SUELDO PERSONAL EN TRAMITE DE PENSIONES</t>
  </si>
  <si>
    <t>2.1.1.4.01</t>
  </si>
  <si>
    <t>SUELDO ANUAL No. 13</t>
  </si>
  <si>
    <t>2.1.1.5</t>
  </si>
  <si>
    <t>PRESTACIONES ECONOMICAS</t>
  </si>
  <si>
    <t>2.1.1.5.01</t>
  </si>
  <si>
    <t xml:space="preserve">PRESTACIONES LABORALES POR DESVINCULACION </t>
  </si>
  <si>
    <t>2.1.2.2</t>
  </si>
  <si>
    <t>COMPENSACION</t>
  </si>
  <si>
    <t>2.1.2.2.01</t>
  </si>
  <si>
    <t>COMPESACION POR GASTOS DE ALIMENTACION</t>
  </si>
  <si>
    <t>2.1.2.2.02</t>
  </si>
  <si>
    <t>COMPESACION POR HORAS EXTRAORDINARIAS</t>
  </si>
  <si>
    <t>2.1.2.2.05</t>
  </si>
  <si>
    <t>COMPESACION POR SERVICIOS DE SEGURIDAD</t>
  </si>
  <si>
    <t>2.1.2.2.06</t>
  </si>
  <si>
    <t>COMPESACION POR RESULTADOS</t>
  </si>
  <si>
    <t>2.1.2.2.08</t>
  </si>
  <si>
    <t>COMPESACION ESPECIALES</t>
  </si>
  <si>
    <t>2.1.2.2.09</t>
  </si>
  <si>
    <t>BONO POR DESEMPEÑO</t>
  </si>
  <si>
    <t>2.1.3.1</t>
  </si>
  <si>
    <t>DIETAS Y GASTOS DE REPRESENTACION</t>
  </si>
  <si>
    <t>2.1.3.1.01</t>
  </si>
  <si>
    <t>DIETAS EN EL PAIS</t>
  </si>
  <si>
    <t>2.1.3.2</t>
  </si>
  <si>
    <t>GASTOS DE REPRESENTCION</t>
  </si>
  <si>
    <t>2.1.3.2.01</t>
  </si>
  <si>
    <t>GASTOS DE REPRESENTACION EN EL PAIS</t>
  </si>
  <si>
    <t>2.1.4.2</t>
  </si>
  <si>
    <t>OTRAS GRATIFICACIONES Y BONIFICACIONES</t>
  </si>
  <si>
    <t>2.1.4.2.02</t>
  </si>
  <si>
    <t>GRATIFICACIONES POR PASANTIA</t>
  </si>
  <si>
    <t>2.1.4.2.04</t>
  </si>
  <si>
    <t xml:space="preserve">OTRAS  GRATIFICACIONES </t>
  </si>
  <si>
    <t>2.1.5.</t>
  </si>
  <si>
    <t>CONTRIB. A LA SEGURIDAD SOC. Y RIEGO LAB.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</si>
  <si>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</si>
  <si>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</si>
  <si>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</si>
  <si>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</si>
  <si>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</si>
  <si>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RIEGO LABORAL</t>
  </si>
  <si>
    <t>SERVICIOS NO PERSONALES</t>
  </si>
  <si>
    <t>2.2.1</t>
  </si>
  <si>
    <t>SERVICIOS DE COMUNICACIÓN</t>
  </si>
  <si>
    <t>2.2.1.2.01</t>
  </si>
  <si>
    <t>SERVICIO TELEFONICO LARGA DISTANCIA</t>
  </si>
  <si>
    <t>2.2.1.3.01</t>
  </si>
  <si>
    <t>TELEFONO LOCAL</t>
  </si>
  <si>
    <t>2.2.1.5.01</t>
  </si>
  <si>
    <t>SERVICIO DE INTERNET Y TELEVISION POR CABLE</t>
  </si>
  <si>
    <t>2.2.1.6.01</t>
  </si>
  <si>
    <t>ELECTRICIDAD</t>
  </si>
  <si>
    <t>2.2.1.7.01</t>
  </si>
  <si>
    <t>AGUA</t>
  </si>
  <si>
    <t>2.2.1.8.01</t>
  </si>
  <si>
    <t>RECOLECCION DE RESIDUOS SOLIDOS</t>
  </si>
  <si>
    <t>2.2.2</t>
  </si>
  <si>
    <t>PUBLICACION</t>
  </si>
  <si>
    <t>2.2.2.1.01</t>
  </si>
  <si>
    <t>AVISO Y PROPAGANDA</t>
  </si>
  <si>
    <t>2.2.2.2.01</t>
  </si>
  <si>
    <t>IMPRESIÓN  Y ENCUADERNACION</t>
  </si>
  <si>
    <t>2.2.3</t>
  </si>
  <si>
    <t>VIATICOS</t>
  </si>
  <si>
    <t>2.2.3.1.01</t>
  </si>
  <si>
    <t xml:space="preserve">VIATICOS DENTRO  DEL PAIS </t>
  </si>
  <si>
    <t>2.2.3.2.01</t>
  </si>
  <si>
    <t>VIATICOS FUERA DE  PAIS</t>
  </si>
  <si>
    <t>2.2.4</t>
  </si>
  <si>
    <t>TRANSPORTE Y ALMACENAJE</t>
  </si>
  <si>
    <t>2.2.4.1.01</t>
  </si>
  <si>
    <t>PASAJES</t>
  </si>
  <si>
    <t>2.2.4.2.01</t>
  </si>
  <si>
    <t>FLETES</t>
  </si>
  <si>
    <t>2.2.4.3.01</t>
  </si>
  <si>
    <t>ALMACENAJE</t>
  </si>
  <si>
    <t>2.2.4.4.01</t>
  </si>
  <si>
    <t>PEAJE</t>
  </si>
  <si>
    <t>2.2.5</t>
  </si>
  <si>
    <t>ALQUILERES Y RENTAS</t>
  </si>
  <si>
    <t>2.2.5.1.01</t>
  </si>
  <si>
    <t>EDIFICIOS Y LOCALES</t>
  </si>
  <si>
    <t>MAQUINARIAS Y EQUIPOS</t>
  </si>
  <si>
    <t>2.2.5.3.01</t>
  </si>
  <si>
    <t xml:space="preserve">ALQ. DE MAQUINARIAS Y EQUIPOS </t>
  </si>
  <si>
    <t>2.2.5.4.01</t>
  </si>
  <si>
    <t>ALQ. DE EQ. DE TRANSP., TRACCION Y ECAV.</t>
  </si>
  <si>
    <t>2.2.5.8.01</t>
  </si>
  <si>
    <t>OTROS ALQUILERES</t>
  </si>
  <si>
    <t>2.2.6</t>
  </si>
  <si>
    <t xml:space="preserve">SEGURO </t>
  </si>
  <si>
    <t>2.2.6.2.01</t>
  </si>
  <si>
    <t>SEGURO DE BIENES, MUEBLES E INFRAESTRUCTURAS</t>
  </si>
  <si>
    <t>2.2.6.3.01</t>
  </si>
  <si>
    <t>SEGURO MEDICO</t>
  </si>
  <si>
    <t>2.2.7</t>
  </si>
  <si>
    <t>CONSERV.  REP. Y CONST. TEMP.</t>
  </si>
  <si>
    <t>2.2.7.1.01</t>
  </si>
  <si>
    <t>OBRAS MENORES</t>
  </si>
  <si>
    <t>2.2.7.2.01</t>
  </si>
  <si>
    <t>MANT. Y REP. MUEBLES Y EQUIPOS DE OFICINA</t>
  </si>
  <si>
    <t>2.2.7.2.02</t>
  </si>
  <si>
    <t>MANT. Y REP. DE EQUIPOS  DE COMPUTOS</t>
  </si>
  <si>
    <t>2.2.7.2.03</t>
  </si>
  <si>
    <t>MANT. Y REP. DE EQUIPOS  EDUCACIONAL</t>
  </si>
  <si>
    <t>2.2.7.2.04</t>
  </si>
  <si>
    <t>MANT. Y REP. DE EQUIPOS  SANITARIOS</t>
  </si>
  <si>
    <t>2.2.7.2.06</t>
  </si>
  <si>
    <t>EQUIPOS DE TRANSPORTES</t>
  </si>
  <si>
    <t>2.2.8</t>
  </si>
  <si>
    <t>OTROS SERVICIOS NO PERSONALES</t>
  </si>
  <si>
    <t>2.2.8.2.01</t>
  </si>
  <si>
    <t>COMISION Y GASTOS BANCARIOS</t>
  </si>
  <si>
    <t>2.2.8.4.01</t>
  </si>
  <si>
    <t>SERVICIOS FUNERARIOS Y GASTOS CONEXOS</t>
  </si>
  <si>
    <t>2.8.5</t>
  </si>
  <si>
    <t>FUMIGACION, LAVANDERIA, LIMPIEZA E HIGIENES</t>
  </si>
  <si>
    <t>EVENTOS Y FESTIVIDADES</t>
  </si>
  <si>
    <t>2.2.8.6.01</t>
  </si>
  <si>
    <t>ACTIVIVIDADES CULT. NAC. Y  MUNICIP.</t>
  </si>
  <si>
    <t>2.2.8.6.02</t>
  </si>
  <si>
    <t>ACTIVIDADES FESTIVAS Y ASISTENCIAS SOCIAL</t>
  </si>
  <si>
    <t>2.2.8.6.03</t>
  </si>
  <si>
    <t>ACTIVIDADES DEPORTIVA, DE RECREAC.Y ENTRETEN.</t>
  </si>
  <si>
    <t>2.2.8.6.04</t>
  </si>
  <si>
    <t>ACTIVIDADES JUVENTUD Y GENERO</t>
  </si>
  <si>
    <t>SERVICIOS TECNICOS Y PROFESIONALES</t>
  </si>
  <si>
    <t>2.2.8.7.01</t>
  </si>
  <si>
    <t>SERVICIOS TECNICOS PROFESIONALES ( HONORARISOS)</t>
  </si>
  <si>
    <t>2.2.8.7.04</t>
  </si>
  <si>
    <t>SERVICIOS DE CAPACITACION</t>
  </si>
  <si>
    <t>2.2.8.7.05</t>
  </si>
  <si>
    <t>SERVICIOS DE INFORMATICA Y SISTEMAS COMP.</t>
  </si>
  <si>
    <t>2.2.8.7.06</t>
  </si>
  <si>
    <t xml:space="preserve">OTROS SERV. TCNICOS ´PROF. </t>
  </si>
  <si>
    <t>2.2.8.8</t>
  </si>
  <si>
    <t>IMPUESTOS DERECHOS Y TASAS</t>
  </si>
  <si>
    <t>2.2.8.9</t>
  </si>
  <si>
    <t>OTROS GASTOS OPERATIVOS</t>
  </si>
  <si>
    <t>2.3.1</t>
  </si>
  <si>
    <t xml:space="preserve">MATERIALES Y SUMINISTROS </t>
  </si>
  <si>
    <t>2.3.1.1.01</t>
  </si>
  <si>
    <t>ALIMENTOS Y BEBIDAS PARA PERSONAS</t>
  </si>
  <si>
    <t>2.2.3.1</t>
  </si>
  <si>
    <t>PRODUCTOS AGROFORESTALES Y PECUARIOS</t>
  </si>
  <si>
    <t>2.3.1.3.01</t>
  </si>
  <si>
    <t>PRODUCTO PECUARIOS</t>
  </si>
  <si>
    <t>2.3.1.3.02</t>
  </si>
  <si>
    <t>PRODUCTO AGRICOLAS</t>
  </si>
  <si>
    <t>2.3.1.3.03</t>
  </si>
  <si>
    <t>PRODUCTOS FORESTALES</t>
  </si>
  <si>
    <t>2.3.2</t>
  </si>
  <si>
    <t>TEXTILES Y VESTUARIOS</t>
  </si>
  <si>
    <t>2.3.2.1.01</t>
  </si>
  <si>
    <t>HILADOS Y TELAS</t>
  </si>
  <si>
    <t>2.3.2.2.01</t>
  </si>
  <si>
    <t>ACABADO TEXTILES</t>
  </si>
  <si>
    <t>2.3.2.3.01</t>
  </si>
  <si>
    <t>PRENDAS DE VESTIR</t>
  </si>
  <si>
    <t>2.3.3</t>
  </si>
  <si>
    <t>PROD. PAPEL, CARTON E IMRENTA</t>
  </si>
  <si>
    <t>3.3.1.01</t>
  </si>
  <si>
    <t xml:space="preserve">PROD. PAPEL Y CARTON </t>
  </si>
  <si>
    <t>2.3.3.2.01</t>
  </si>
  <si>
    <t>PAPEL DE ESCRITORIO</t>
  </si>
  <si>
    <t>2.3.3.3.01</t>
  </si>
  <si>
    <t>PRODUCTOS DE ARTES GRAFICAS</t>
  </si>
  <si>
    <t>2.3.3.4.01</t>
  </si>
  <si>
    <t>LIBROS, REVISTAS Y PERIODICOS</t>
  </si>
  <si>
    <t>2.3.5</t>
  </si>
  <si>
    <t>PROD. DE CUERO, CAUCHO Y PLASTICO</t>
  </si>
  <si>
    <t xml:space="preserve"> </t>
  </si>
  <si>
    <t>2.3.5.3.01</t>
  </si>
  <si>
    <t>LLANTAS Y NEUMATICOS</t>
  </si>
  <si>
    <t>2.3.5.5.01</t>
  </si>
  <si>
    <t>ARTICULOS DE PLASTICOS</t>
  </si>
  <si>
    <t>2.3.6</t>
  </si>
  <si>
    <t>PROD. DE CEMENTO, CAL ASBESTO, YESO, OTROS</t>
  </si>
  <si>
    <t>2.3.6.1.01</t>
  </si>
  <si>
    <t>PROD. DE CEMENTO</t>
  </si>
  <si>
    <t>PROD. METALICOS Y SUS DERIVADOS</t>
  </si>
  <si>
    <t>2.3.6.3.03</t>
  </si>
  <si>
    <t xml:space="preserve">ESTRUCTRUA METALICA ACABADAS </t>
  </si>
  <si>
    <t>2.3.6.3.04</t>
  </si>
  <si>
    <t>HERRAMIENTO MENORES</t>
  </si>
  <si>
    <t>2.3.6.4.04</t>
  </si>
  <si>
    <t>PIEDRA, ARCILLA Y ARENA</t>
  </si>
  <si>
    <t>2.3.6.4.05</t>
  </si>
  <si>
    <t>PRODUCTOS AISLANTES</t>
  </si>
  <si>
    <t>2.3.7</t>
  </si>
  <si>
    <t>COMB., LUB. Y OTROS DERIV. QUIM.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</si>
  <si>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</si>
  <si>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</si>
  <si>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</si>
  <si>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</si>
  <si>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</si>
  <si>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</si>
  <si>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</si>
  <si>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</si>
  <si>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</si>
  <si>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</si>
  <si>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PRODUCTOS QUIMICOS Y CONEXOS</t>
  </si>
  <si>
    <t>2.3.7.2.05</t>
  </si>
  <si>
    <t>INSEP. FUMIGADORES Y OTROS</t>
  </si>
  <si>
    <t>2.3.7.2.06</t>
  </si>
  <si>
    <t>PINTURAS, LACAS, BARNICES, DILUYENTES Y OTROS</t>
  </si>
  <si>
    <t>2.3.9</t>
  </si>
  <si>
    <t>PRODUCTOS Y UTILIES VARIOS</t>
  </si>
  <si>
    <t>2.3.9.1.01</t>
  </si>
  <si>
    <t>UTILES DE LIMPIEZA</t>
  </si>
  <si>
    <t>2.3.9.2.01</t>
  </si>
  <si>
    <t>UTILES DE ESC. OFICINA, INFORM. Y DE ENSEÑANZA</t>
  </si>
  <si>
    <t>2.3.9.5.01</t>
  </si>
  <si>
    <t>UTILES DE COCINA Y COMEDOR</t>
  </si>
  <si>
    <t>2.3.9.7.01</t>
  </si>
  <si>
    <t>PRODUCTOS ELECTRICOS Y AFINES</t>
  </si>
  <si>
    <t>3.9.8</t>
  </si>
  <si>
    <t>OTROS RESPUESTOS Y ACCESORIOS MENORES</t>
  </si>
  <si>
    <t>2.3.9.8.01</t>
  </si>
  <si>
    <t>2.3.9.9</t>
  </si>
  <si>
    <t>UTILES  DIVERSOS</t>
  </si>
  <si>
    <t>2.4.1</t>
  </si>
  <si>
    <t>TRANSFERENCIAS</t>
  </si>
  <si>
    <t>2.4.1.1</t>
  </si>
  <si>
    <t>PREST. DE LA SEGURUDAD SOCIAL</t>
  </si>
  <si>
    <t>2.4.1.1.01</t>
  </si>
  <si>
    <t xml:space="preserve">PENSIONES </t>
  </si>
  <si>
    <t>2.4.1.2</t>
  </si>
  <si>
    <t>AYUDAS Y DONACIONES A PERSONAS</t>
  </si>
  <si>
    <t>2.4.1.2.01</t>
  </si>
  <si>
    <t>AYUDAS Y DON. PROG. A HOGARES Y PERSONAS</t>
  </si>
  <si>
    <t>2.4.1.2.02</t>
  </si>
  <si>
    <t>AYUDAS Y DONAC. OCACIONALES A HOGARES Y PERS.</t>
  </si>
  <si>
    <t>2.4.1.3.01</t>
  </si>
  <si>
    <t>PREMIOS LITERARIOS, DEPORTIVOS Y CULTURALES</t>
  </si>
  <si>
    <t>BECAS Y VIAJES DE ESTUDIO</t>
  </si>
  <si>
    <t>2.4.1.4.01</t>
  </si>
  <si>
    <t>BECAS NACIONALES</t>
  </si>
  <si>
    <t>2.4.1.4.02</t>
  </si>
  <si>
    <t>BECAS EXTRANJERAS</t>
  </si>
  <si>
    <t>2.4.1.6</t>
  </si>
  <si>
    <t>TRANSF. CTES. A EMP.DEL SECTRO PRIVADO</t>
  </si>
  <si>
    <t>2.4.1.6.01</t>
  </si>
  <si>
    <t>TRANSF. CTES. A INST.S/FINES LUC.(ASOC. MUNICIPALISTAS)</t>
  </si>
  <si>
    <t>2.4.3.1.01</t>
  </si>
  <si>
    <t>TRANSF. CTES. A GOBIERNO MUNICIPALES</t>
  </si>
  <si>
    <t>2.4.3.1.02</t>
  </si>
  <si>
    <t>OTRAS TRANSF. CTES. A GOBIERNOS LOCALES</t>
  </si>
  <si>
    <t>2.5.3.1.01</t>
  </si>
  <si>
    <t>TRANSF.DE CAP. A MUNICIP. PARA PROY.  DE  INV.</t>
  </si>
  <si>
    <t>2.5.3.1.02</t>
  </si>
  <si>
    <t xml:space="preserve">OTRAS TRANSF.DE CAP. A MUNICIP. </t>
  </si>
  <si>
    <t>ACTIVOS NO FINANCIEROS</t>
  </si>
  <si>
    <t>2.6.1</t>
  </si>
  <si>
    <t>MAQINARIA Y EQUIPO</t>
  </si>
  <si>
    <t>2.6.1.1.01</t>
  </si>
  <si>
    <t>MUEBLES DE ALOJAMIENTO</t>
  </si>
  <si>
    <t>2.6.1.3.01</t>
  </si>
  <si>
    <t>EQUIPO DE COMPUTACION</t>
  </si>
  <si>
    <t>2.6.1.4.01</t>
  </si>
  <si>
    <t>ELECTRODOMESTICOS</t>
  </si>
  <si>
    <t>2.6.1.9.01</t>
  </si>
  <si>
    <t>OTROS MUEBLES DE OFIC. NO IDENT. PRECED.</t>
  </si>
  <si>
    <t>2.6.2.1.01</t>
  </si>
  <si>
    <t>EQUIPOS Y APARATOS AUDIOVISUALES</t>
  </si>
  <si>
    <t>2.6.3.1.01</t>
  </si>
  <si>
    <t>EQUIPO MEDICO Y DE LABORATORIO</t>
  </si>
  <si>
    <t>2.6.4.1.01</t>
  </si>
  <si>
    <t xml:space="preserve">AUTOMOVILES Y CAMIONES </t>
  </si>
  <si>
    <t>2.6.4.6.01</t>
  </si>
  <si>
    <t>EQUIPOS DE TRACCION</t>
  </si>
  <si>
    <t>2.6.4.7.01</t>
  </si>
  <si>
    <t>EQUIPOS DE ELEVACION</t>
  </si>
  <si>
    <t>2.6.5.2.01</t>
  </si>
  <si>
    <t>MAQUINARIA Y EQUIPO INDUSTRIAL</t>
  </si>
  <si>
    <t>2.6.5.5.01</t>
  </si>
  <si>
    <t xml:space="preserve">EQUIPO DE COMUNIC., TELCOMUNIC. Y SEÑALAMIENTO </t>
  </si>
  <si>
    <t>2.6.5.7.01</t>
  </si>
  <si>
    <t>HERRAMIENTAS Y MAQUINARIAS</t>
  </si>
  <si>
    <t>2.6.5.8.01</t>
  </si>
  <si>
    <t>OTROS EQUIPOS</t>
  </si>
  <si>
    <t>2.6.6.2.01</t>
  </si>
  <si>
    <t>EQUIPOS SEGURIDAD</t>
  </si>
  <si>
    <t>2.6.8.3.01</t>
  </si>
  <si>
    <t>PROGRAMA DE INFORMATICA</t>
  </si>
  <si>
    <t>2.6.8.6.01</t>
  </si>
  <si>
    <t>MARCAS Y PATENTES</t>
  </si>
  <si>
    <t>2.6.10.2.01</t>
  </si>
  <si>
    <t>TERRENOS RURALES SIN MEJORAS</t>
  </si>
  <si>
    <t>2.7.1.2.01</t>
  </si>
  <si>
    <t>OBRA  PARA  EDIFICACIONE NO RESIDENCIAL</t>
  </si>
  <si>
    <t>2.7.1.3.01</t>
  </si>
  <si>
    <t>OBRAS PARA EDIFICACION Y OTRAS ESTRUCTURAS</t>
  </si>
  <si>
    <t>2.7.2.1.01</t>
  </si>
  <si>
    <t>OBRAS HIDRAULICAS Y SANITARIA</t>
  </si>
  <si>
    <t>ACTIVOS FINANCIEROS</t>
  </si>
  <si>
    <t>CONCESION DE PRESTAMOS INTERNOS</t>
  </si>
  <si>
    <r>
      <t>GASTOS FINANCIEROS</t>
    </r>
    <r>
      <rPr>
        <b/>
        <sz val="14"/>
        <rFont val="Arial"/>
        <family val="2"/>
      </rPr>
      <t>.</t>
    </r>
  </si>
  <si>
    <t>2.9.1</t>
  </si>
  <si>
    <t>INTERESES  DE LA DEUDA PUBLICA INT.</t>
  </si>
  <si>
    <t>2.9.1.1.01</t>
  </si>
  <si>
    <t>INTERESES DEUDA INTERNA A CORTO PLAZO</t>
  </si>
  <si>
    <t>PASIVOS FINANCIEROS</t>
  </si>
  <si>
    <t>3.2.1</t>
  </si>
  <si>
    <t>AMORTIZACION DE PRESTAMOS INTERNOS</t>
  </si>
  <si>
    <t>3.2.1.3.02</t>
  </si>
  <si>
    <t>AMORTIZ. PRESTS. A C/P SECTOR PUBLICO</t>
  </si>
  <si>
    <t>4.2.1</t>
  </si>
  <si>
    <t>DISMINUCION DE PASIVO</t>
  </si>
  <si>
    <t>4.2.1.1.01</t>
  </si>
  <si>
    <t>DISMINUCION DE CUENTAS POR PAGAR  C/P</t>
  </si>
  <si>
    <t xml:space="preserve">TOTAL  GENERAL </t>
  </si>
  <si>
    <t>LIC. VICTOR JOSE  D' AZA</t>
  </si>
  <si>
    <t>LIC.  LOURDES MIRABAL</t>
  </si>
  <si>
    <t>Secretario General</t>
  </si>
  <si>
    <t>Sub-Sec. Adtiva y Financiera</t>
  </si>
  <si>
    <t xml:space="preserve">LIC. CLARISSA DE LEON </t>
  </si>
  <si>
    <t>LIC. SULEIKA RUIZ CUEVAS</t>
  </si>
  <si>
    <t>Directora Financiera</t>
  </si>
  <si>
    <t>Encargada de Contabilidad</t>
  </si>
  <si>
    <t>LIGA MUNICIPAL DOMINICANA</t>
  </si>
  <si>
    <t xml:space="preserve">     EJECUCION PRESUPUESTARIA DE GASTOS Y</t>
  </si>
  <si>
    <t xml:space="preserve"> APLICACIONES FINANCIERA CORRESPONDIENTES AL MES DE FEBRERO</t>
  </si>
  <si>
    <t>TIPO</t>
  </si>
  <si>
    <t>CONCEPTO</t>
  </si>
  <si>
    <t>CTA</t>
  </si>
  <si>
    <t>SUBCTA</t>
  </si>
  <si>
    <t>AUX.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</si>
  <si>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</si>
  <si>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</si>
  <si>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</si>
  <si>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</si>
  <si>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</si>
  <si>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</si>
  <si>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</si>
  <si>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</si>
  <si>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</si>
  <si>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</si>
  <si>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</si>
  <si>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</si>
  <si>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</si>
  <si>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01</t>
  </si>
  <si>
    <t>S. PERSONAL  CONTRATADO O IGUALADO</t>
  </si>
  <si>
    <t>06</t>
  </si>
  <si>
    <t>SUELDOS FIJOS EN TRAMITE DE PENSIONES</t>
  </si>
  <si>
    <t>REGALIA PASCUAL</t>
  </si>
  <si>
    <t>03</t>
  </si>
  <si>
    <t>PRESTACIONES LAB. POR DESVINC.</t>
  </si>
  <si>
    <t>COMP. POE GASTOS DE ALIMENTACION</t>
  </si>
  <si>
    <t>COMP. HORAS EXTRAS</t>
  </si>
  <si>
    <t>05</t>
  </si>
  <si>
    <t>COMP.  POR SERV. DE SEGURIDAD</t>
  </si>
  <si>
    <t>COMP.  POR  RESULTADO</t>
  </si>
  <si>
    <t>08</t>
  </si>
  <si>
    <t>COMPENSACIONES ESPECIALES</t>
  </si>
  <si>
    <t>09</t>
  </si>
  <si>
    <t>GASTOS DE REPRESENT.</t>
  </si>
  <si>
    <t>02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</si>
  <si>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</si>
  <si>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</si>
  <si>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</si>
  <si>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</si>
  <si>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</si>
  <si>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</si>
  <si>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</si>
  <si>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</si>
  <si>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TELEFAX Y CORREOS</t>
  </si>
  <si>
    <t>SERV. DE INTERNET Y TELEV. POR CABLE</t>
  </si>
  <si>
    <t xml:space="preserve">AGUA </t>
  </si>
  <si>
    <t>RECOLEC. DE RESIDUOS</t>
  </si>
  <si>
    <t>IMPRES. Y ENCUADERN.</t>
  </si>
  <si>
    <t>VIAT. DENTRO DEL PAIS</t>
  </si>
  <si>
    <t>VIAT. FUERA DEL PAIS</t>
  </si>
  <si>
    <t>ALQ. EDIF. Y LOCALES</t>
  </si>
  <si>
    <t>ALQ. MAQ Y EQUIPOS DE COMUNICACIÓN</t>
  </si>
  <si>
    <t>ALQ. MAQ Y EQUIPOS DE OFICINA</t>
  </si>
  <si>
    <t>ALQ. EQUIPO DE TRANSP.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</si>
  <si>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</si>
  <si>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</si>
  <si>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</si>
  <si>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</si>
  <si>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</si>
  <si>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</si>
  <si>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DE COMUNIC.</t>
  </si>
  <si>
    <t>MANT. Y REP. DE EQUIPO DE TRANSP.</t>
  </si>
  <si>
    <t>GASTOS JUDICIALES</t>
  </si>
  <si>
    <t>LAVANDERIA</t>
  </si>
  <si>
    <t>LIMPIEZA E HIGIENE</t>
  </si>
  <si>
    <t>ACTIVIDADES SEPORTIVA, DE RECREAC.Y ENTRETEN.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</si>
  <si>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</si>
  <si>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</si>
  <si>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</si>
  <si>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</si>
  <si>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</si>
  <si>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</si>
  <si>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</si>
  <si>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</si>
  <si>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</si>
  <si>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</si>
  <si>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ACABADOS TEXTILES</t>
  </si>
  <si>
    <t>PRENDA DE VESTIR</t>
  </si>
  <si>
    <t>PROD. DE PAPEL Y CARTON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</si>
  <si>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</si>
  <si>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</si>
  <si>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</si>
  <si>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</si>
  <si>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</si>
  <si>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</si>
  <si>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</si>
  <si>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INSECTICIDAS, FUMIGANTES Y OTROS</t>
  </si>
  <si>
    <t>ACEITE Y GRASAS</t>
  </si>
  <si>
    <t>PINTURAS, LACAS, BARNIES, DILUYENTES Y ABSORB. ETC.</t>
  </si>
  <si>
    <t>UTILES DE ESCRIT., OF. INFORM Y ENS.</t>
  </si>
  <si>
    <t>PRODUCTOS ELECT. Y AFINES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</si>
  <si>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</si>
  <si>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</si>
  <si>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</si>
  <si>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</si>
  <si>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</si>
  <si>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</si>
  <si>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</si>
  <si>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</si>
  <si>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</si>
  <si>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</si>
  <si>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OTRAS TRANSF. CTES. A  INST. DE SEG. SOC.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</si>
  <si>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</si>
  <si>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</si>
  <si>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</si>
  <si>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</si>
  <si>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</si>
  <si>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</si>
  <si>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</si>
  <si>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</si>
  <si>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</si>
  <si>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</si>
  <si>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</si>
  <si>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</si>
  <si>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</si>
  <si>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</si>
  <si>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</si>
  <si>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OTROS MUEBLES DE OFIC. NO IDENT. PRECEDENTEMENTE</t>
  </si>
  <si>
    <t>AUTOMOBILES Y CAMIONES</t>
  </si>
  <si>
    <t>OTROS EQUIPOS DE TRANSPORTE</t>
  </si>
  <si>
    <t>EQUIPOS DE SEGURADAD</t>
  </si>
  <si>
    <t>P'ROGRAMA DE INFORMATICA</t>
  </si>
  <si>
    <t>OBRAS</t>
  </si>
  <si>
    <t>OBRA PARA EDIFICACION NO RESIDENCIAL</t>
  </si>
  <si>
    <t>OBRAS PARA EDIF. Y OTRAS ESTRUCTURAS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</si>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</sst>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42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sz val="20"/>
      <name val="Arial"/>
      <family val="2"/>
    </font>
    <font>
      <i/>
      <sz val="18"/>
      <name val="Arial"/>
      <family val="2"/>
    </font>
    <font>
      <sz val="24"/>
      <name val="Arial"/>
      <family val="2"/>
    </font>
    <font>
      <b/>
      <sz val="24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14"/>
      <name val="Arial"/>
      <family val="2"/>
    </font>
    <font>
      <b/>
      <u val="singleAccounting"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3"/>
      <name val="Arial"/>
      <family val="2"/>
    </font>
    <font>
      <sz val="14"/>
      <color rgb="FFFF0000"/>
      <name val="Arial"/>
      <family val="2"/>
    </font>
    <font>
      <u val="singleAccounting"/>
      <sz val="14"/>
      <name val="Arial"/>
      <family val="2"/>
    </font>
    <font>
      <b/>
      <u val="doubleAccounting"/>
      <sz val="14"/>
      <name val="Arial"/>
      <family val="2"/>
    </font>
    <font>
      <b/>
      <u val="singleAccounting"/>
      <sz val="12"/>
      <name val="Arial"/>
      <family val="2"/>
    </font>
    <font>
      <sz val="12"/>
      <color rgb="FFFF0000"/>
      <name val="Arial"/>
      <family val="2"/>
    </font>
    <font>
      <sz val="18"/>
      <name val="Arial"/>
      <family val="2"/>
    </font>
    <font>
      <b/>
      <u val="singleAccounting"/>
      <sz val="18"/>
      <name val="Arial"/>
      <family val="2"/>
    </font>
    <font>
      <b/>
      <u/>
      <sz val="20"/>
      <color theme="1"/>
      <name val="Times New Roman"/>
      <family val="1"/>
    </font>
    <font>
      <sz val="20"/>
      <name val="Arial"/>
      <family val="2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sz val="20"/>
      <name val="Times New Roman"/>
      <family val="1"/>
    </font>
    <font>
      <b/>
      <u val="singleAccounting"/>
      <sz val="2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b/>
      <sz val="13"/>
      <name val="Arial"/>
      <family val="2"/>
    </font>
    <font>
      <b/>
      <sz val="12"/>
      <name val="Arial"/>
      <family val="2"/>
    </font>
    <font>
      <b/>
      <u val="doubleAccounting"/>
      <sz val="13"/>
      <name val="Arial"/>
      <family val="2"/>
    </font>
    <font>
      <b/>
      <u val="double"/>
      <sz val="13"/>
      <name val="Arial"/>
      <family val="2"/>
    </font>
    <font>
      <b/>
      <sz val="18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u val="singleAccounting"/>
      <sz val="1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3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 wrapText="1"/>
    </xf>
    <xf numFmtId="43" fontId="7" fillId="3" borderId="3" xfId="2" applyFont="1" applyFill="1" applyBorder="1" applyAlignment="1">
      <alignment horizontal="center" vertical="center" wrapText="1"/>
    </xf>
    <xf numFmtId="43" fontId="9" fillId="3" borderId="3" xfId="2" applyFont="1" applyFill="1" applyBorder="1" applyAlignment="1">
      <alignment horizontal="center" vertical="center" wrapText="1"/>
    </xf>
    <xf numFmtId="43" fontId="7" fillId="4" borderId="3" xfId="2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center" vertical="center" wrapText="1"/>
    </xf>
    <xf numFmtId="43" fontId="7" fillId="3" borderId="4" xfId="2" applyFont="1" applyFill="1" applyBorder="1" applyAlignment="1">
      <alignment horizontal="center" vertical="center" wrapText="1"/>
    </xf>
    <xf numFmtId="43" fontId="2" fillId="3" borderId="0" xfId="1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10" fillId="3" borderId="6" xfId="0" applyFont="1" applyFill="1" applyBorder="1" applyAlignment="1">
      <alignment horizontal="center" vertical="center"/>
    </xf>
    <xf numFmtId="43" fontId="11" fillId="3" borderId="6" xfId="0" applyNumberFormat="1" applyFont="1" applyFill="1" applyBorder="1" applyAlignment="1">
      <alignment vertical="center"/>
    </xf>
    <xf numFmtId="43" fontId="11" fillId="4" borderId="6" xfId="0" applyNumberFormat="1" applyFont="1" applyFill="1" applyBorder="1" applyAlignment="1">
      <alignment vertical="center"/>
    </xf>
    <xf numFmtId="43" fontId="11" fillId="3" borderId="7" xfId="0" applyNumberFormat="1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43" fontId="12" fillId="2" borderId="9" xfId="2" applyFont="1" applyFill="1" applyBorder="1" applyAlignment="1">
      <alignment vertical="center"/>
    </xf>
    <xf numFmtId="43" fontId="12" fillId="5" borderId="9" xfId="2" applyFont="1" applyFill="1" applyBorder="1" applyAlignment="1">
      <alignment vertical="center"/>
    </xf>
    <xf numFmtId="43" fontId="12" fillId="0" borderId="9" xfId="1" applyFont="1" applyFill="1" applyBorder="1" applyAlignment="1">
      <alignment vertical="center"/>
    </xf>
    <xf numFmtId="43" fontId="11" fillId="0" borderId="10" xfId="2" applyFont="1" applyFill="1" applyBorder="1" applyAlignment="1">
      <alignment vertical="center"/>
    </xf>
    <xf numFmtId="43" fontId="13" fillId="2" borderId="0" xfId="1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vertical="center"/>
    </xf>
    <xf numFmtId="43" fontId="12" fillId="2" borderId="12" xfId="2" applyFont="1" applyFill="1" applyBorder="1" applyAlignment="1">
      <alignment vertical="center"/>
    </xf>
    <xf numFmtId="43" fontId="12" fillId="5" borderId="12" xfId="2" applyFont="1" applyFill="1" applyBorder="1" applyAlignment="1">
      <alignment vertical="center"/>
    </xf>
    <xf numFmtId="43" fontId="12" fillId="0" borderId="12" xfId="1" applyFont="1" applyFill="1" applyBorder="1" applyAlignment="1">
      <alignment vertical="center"/>
    </xf>
    <xf numFmtId="43" fontId="12" fillId="0" borderId="13" xfId="2" applyFont="1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43" fontId="12" fillId="0" borderId="12" xfId="2" applyFont="1" applyFill="1" applyBorder="1" applyAlignment="1">
      <alignment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8" fillId="2" borderId="15" xfId="0" applyFont="1" applyFill="1" applyBorder="1"/>
    <xf numFmtId="0" fontId="8" fillId="5" borderId="15" xfId="0" applyFont="1" applyFill="1" applyBorder="1"/>
    <xf numFmtId="43" fontId="8" fillId="0" borderId="15" xfId="1" applyFont="1" applyFill="1" applyBorder="1"/>
    <xf numFmtId="0" fontId="0" fillId="0" borderId="16" xfId="0" applyFill="1" applyBorder="1"/>
    <xf numFmtId="43" fontId="0" fillId="0" borderId="0" xfId="1" applyFont="1" applyBorder="1"/>
    <xf numFmtId="0" fontId="0" fillId="0" borderId="0" xfId="0" applyBorder="1"/>
    <xf numFmtId="0" fontId="12" fillId="2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center"/>
    </xf>
    <xf numFmtId="43" fontId="12" fillId="2" borderId="17" xfId="2" applyFont="1" applyFill="1" applyBorder="1" applyAlignment="1">
      <alignment vertical="center"/>
    </xf>
    <xf numFmtId="43" fontId="12" fillId="5" borderId="17" xfId="2" applyFont="1" applyFill="1" applyBorder="1" applyAlignment="1">
      <alignment vertical="center"/>
    </xf>
    <xf numFmtId="43" fontId="12" fillId="0" borderId="17" xfId="1" applyFont="1" applyFill="1" applyBorder="1" applyAlignment="1">
      <alignment vertical="center"/>
    </xf>
    <xf numFmtId="43" fontId="11" fillId="0" borderId="17" xfId="2" applyFont="1" applyFill="1" applyBorder="1" applyAlignment="1">
      <alignment vertical="center"/>
    </xf>
    <xf numFmtId="0" fontId="12" fillId="3" borderId="5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43" fontId="11" fillId="3" borderId="18" xfId="1" applyFont="1" applyFill="1" applyBorder="1" applyAlignment="1">
      <alignment vertical="center"/>
    </xf>
    <xf numFmtId="43" fontId="11" fillId="5" borderId="18" xfId="1" applyFont="1" applyFill="1" applyBorder="1" applyAlignment="1">
      <alignment vertical="center"/>
    </xf>
    <xf numFmtId="43" fontId="11" fillId="3" borderId="19" xfId="1" applyFont="1" applyFill="1" applyBorder="1" applyAlignment="1">
      <alignment vertical="center"/>
    </xf>
    <xf numFmtId="43" fontId="13" fillId="3" borderId="0" xfId="1" applyFont="1" applyFill="1" applyBorder="1" applyAlignment="1">
      <alignment vertical="center"/>
    </xf>
    <xf numFmtId="43" fontId="13" fillId="3" borderId="0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vertical="center"/>
    </xf>
    <xf numFmtId="43" fontId="12" fillId="2" borderId="21" xfId="2" applyFont="1" applyFill="1" applyBorder="1" applyAlignment="1">
      <alignment vertical="center"/>
    </xf>
    <xf numFmtId="43" fontId="12" fillId="5" borderId="21" xfId="2" applyFont="1" applyFill="1" applyBorder="1" applyAlignment="1">
      <alignment vertical="center"/>
    </xf>
    <xf numFmtId="43" fontId="12" fillId="0" borderId="21" xfId="1" applyFont="1" applyFill="1" applyBorder="1" applyAlignment="1">
      <alignment vertical="center"/>
    </xf>
    <xf numFmtId="43" fontId="11" fillId="0" borderId="22" xfId="2" applyFont="1" applyFill="1" applyBorder="1" applyAlignment="1">
      <alignment vertical="center"/>
    </xf>
    <xf numFmtId="43" fontId="7" fillId="2" borderId="12" xfId="2" applyFont="1" applyFill="1" applyBorder="1" applyAlignment="1">
      <alignment vertical="center"/>
    </xf>
    <xf numFmtId="43" fontId="13" fillId="0" borderId="0" xfId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23" xfId="0" applyFont="1" applyBorder="1" applyAlignment="1">
      <alignment vertical="center"/>
    </xf>
    <xf numFmtId="43" fontId="15" fillId="0" borderId="12" xfId="2" applyFont="1" applyFill="1" applyBorder="1" applyAlignment="1">
      <alignment vertical="center"/>
    </xf>
    <xf numFmtId="43" fontId="15" fillId="2" borderId="12" xfId="2" applyFont="1" applyFill="1" applyBorder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/>
    </xf>
    <xf numFmtId="43" fontId="12" fillId="2" borderId="15" xfId="2" applyFont="1" applyFill="1" applyBorder="1" applyAlignment="1">
      <alignment vertical="center"/>
    </xf>
    <xf numFmtId="43" fontId="12" fillId="0" borderId="15" xfId="1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43" fontId="12" fillId="0" borderId="17" xfId="2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43" fontId="11" fillId="3" borderId="18" xfId="0" applyNumberFormat="1" applyFont="1" applyFill="1" applyBorder="1" applyAlignment="1">
      <alignment vertical="center"/>
    </xf>
    <xf numFmtId="43" fontId="11" fillId="3" borderId="24" xfId="0" applyNumberFormat="1" applyFont="1" applyFill="1" applyBorder="1" applyAlignment="1">
      <alignment vertical="center"/>
    </xf>
    <xf numFmtId="43" fontId="11" fillId="5" borderId="24" xfId="0" applyNumberFormat="1" applyFont="1" applyFill="1" applyBorder="1" applyAlignment="1">
      <alignment vertical="center"/>
    </xf>
    <xf numFmtId="43" fontId="11" fillId="3" borderId="19" xfId="0" applyNumberFormat="1" applyFont="1" applyFill="1" applyBorder="1" applyAlignment="1">
      <alignment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/>
    </xf>
    <xf numFmtId="43" fontId="12" fillId="0" borderId="10" xfId="2" applyFont="1" applyFill="1" applyBorder="1" applyAlignment="1">
      <alignment vertical="center"/>
    </xf>
    <xf numFmtId="43" fontId="13" fillId="2" borderId="0" xfId="0" applyNumberFormat="1" applyFont="1" applyFill="1" applyBorder="1" applyAlignment="1">
      <alignment vertical="center"/>
    </xf>
    <xf numFmtId="43" fontId="11" fillId="3" borderId="18" xfId="2" applyFont="1" applyFill="1" applyBorder="1" applyAlignment="1">
      <alignment vertical="center"/>
    </xf>
    <xf numFmtId="43" fontId="11" fillId="5" borderId="18" xfId="2" applyFont="1" applyFill="1" applyBorder="1" applyAlignment="1">
      <alignment vertical="center"/>
    </xf>
    <xf numFmtId="43" fontId="11" fillId="3" borderId="19" xfId="2" applyFont="1" applyFill="1" applyBorder="1" applyAlignment="1">
      <alignment vertical="center"/>
    </xf>
    <xf numFmtId="43" fontId="12" fillId="6" borderId="21" xfId="1" applyFont="1" applyFill="1" applyBorder="1" applyAlignment="1">
      <alignment vertical="center"/>
    </xf>
    <xf numFmtId="43" fontId="11" fillId="6" borderId="22" xfId="2" applyFont="1" applyFill="1" applyBorder="1" applyAlignment="1">
      <alignment vertical="center"/>
    </xf>
    <xf numFmtId="43" fontId="12" fillId="6" borderId="12" xfId="1" applyFont="1" applyFill="1" applyBorder="1" applyAlignment="1">
      <alignment vertical="center"/>
    </xf>
    <xf numFmtId="43" fontId="12" fillId="6" borderId="13" xfId="2" applyFont="1" applyFill="1" applyBorder="1" applyAlignment="1">
      <alignment vertical="center"/>
    </xf>
    <xf numFmtId="0" fontId="12" fillId="2" borderId="12" xfId="0" applyFont="1" applyFill="1" applyBorder="1" applyAlignment="1">
      <alignment vertical="center" wrapText="1"/>
    </xf>
    <xf numFmtId="43" fontId="16" fillId="2" borderId="12" xfId="2" applyFont="1" applyFill="1" applyBorder="1" applyAlignment="1">
      <alignment vertical="center"/>
    </xf>
    <xf numFmtId="43" fontId="13" fillId="0" borderId="0" xfId="0" applyNumberFormat="1" applyFont="1" applyFill="1" applyBorder="1" applyAlignment="1">
      <alignment vertical="center"/>
    </xf>
    <xf numFmtId="0" fontId="12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43" fontId="11" fillId="3" borderId="12" xfId="2" applyFont="1" applyFill="1" applyBorder="1" applyAlignment="1">
      <alignment vertical="center"/>
    </xf>
    <xf numFmtId="43" fontId="11" fillId="5" borderId="12" xfId="2" applyFont="1" applyFill="1" applyBorder="1" applyAlignment="1">
      <alignment vertical="center"/>
    </xf>
    <xf numFmtId="43" fontId="11" fillId="3" borderId="13" xfId="2" applyFont="1" applyFill="1" applyBorder="1" applyAlignment="1">
      <alignment vertical="center"/>
    </xf>
    <xf numFmtId="43" fontId="11" fillId="2" borderId="12" xfId="2" applyFont="1" applyFill="1" applyBorder="1" applyAlignment="1">
      <alignment vertical="center"/>
    </xf>
    <xf numFmtId="43" fontId="11" fillId="0" borderId="13" xfId="2" applyFont="1" applyFill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0" fillId="2" borderId="12" xfId="0" applyFont="1" applyFill="1" applyBorder="1" applyAlignment="1">
      <alignment horizontal="center" vertical="center"/>
    </xf>
    <xf numFmtId="43" fontId="11" fillId="0" borderId="12" xfId="2" applyFont="1" applyFill="1" applyBorder="1" applyAlignment="1">
      <alignment vertical="center"/>
    </xf>
    <xf numFmtId="43" fontId="11" fillId="0" borderId="12" xfId="1" applyFont="1" applyFill="1" applyBorder="1" applyAlignment="1">
      <alignment vertical="center"/>
    </xf>
    <xf numFmtId="0" fontId="12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43" fontId="17" fillId="4" borderId="15" xfId="2" applyFont="1" applyFill="1" applyBorder="1" applyAlignment="1">
      <alignment vertical="center"/>
    </xf>
    <xf numFmtId="43" fontId="17" fillId="3" borderId="15" xfId="2" applyFont="1" applyFill="1" applyBorder="1" applyAlignment="1">
      <alignment vertical="center"/>
    </xf>
    <xf numFmtId="43" fontId="17" fillId="3" borderId="16" xfId="2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43" fontId="2" fillId="2" borderId="17" xfId="1" applyFont="1" applyFill="1" applyBorder="1" applyAlignment="1">
      <alignment vertical="center"/>
    </xf>
    <xf numFmtId="43" fontId="18" fillId="2" borderId="0" xfId="2" applyFont="1" applyFill="1" applyBorder="1" applyAlignment="1">
      <alignment vertical="center"/>
    </xf>
    <xf numFmtId="43" fontId="19" fillId="2" borderId="0" xfId="1" applyFont="1" applyFill="1" applyBorder="1" applyAlignment="1">
      <alignment vertical="center"/>
    </xf>
    <xf numFmtId="43" fontId="2" fillId="2" borderId="0" xfId="2" applyFont="1" applyFill="1" applyBorder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43" fontId="12" fillId="2" borderId="0" xfId="2" applyFont="1" applyFill="1" applyBorder="1" applyAlignment="1">
      <alignment vertical="center"/>
    </xf>
    <xf numFmtId="43" fontId="20" fillId="2" borderId="0" xfId="2" applyFont="1" applyFill="1" applyBorder="1" applyAlignment="1">
      <alignment vertical="center"/>
    </xf>
    <xf numFmtId="43" fontId="20" fillId="2" borderId="0" xfId="1" applyFont="1" applyFill="1" applyBorder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43" fontId="23" fillId="2" borderId="0" xfId="1" applyFont="1" applyFill="1" applyBorder="1" applyAlignment="1">
      <alignment vertical="center"/>
    </xf>
    <xf numFmtId="43" fontId="24" fillId="2" borderId="0" xfId="1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center" vertical="center"/>
    </xf>
    <xf numFmtId="164" fontId="24" fillId="2" borderId="0" xfId="0" applyNumberFormat="1" applyFont="1" applyFill="1" applyBorder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43" fontId="27" fillId="2" borderId="0" xfId="2" applyFont="1" applyFill="1" applyBorder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vertical="center"/>
    </xf>
    <xf numFmtId="0" fontId="0" fillId="0" borderId="0" xfId="0" applyBorder="1" applyAlignment="1">
      <alignment horizontal="center"/>
    </xf>
    <xf numFmtId="0" fontId="8" fillId="2" borderId="0" xfId="0" applyFont="1" applyFill="1" applyBorder="1"/>
    <xf numFmtId="0" fontId="0" fillId="0" borderId="0" xfId="0" applyFill="1" applyBorder="1"/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43" fontId="17" fillId="0" borderId="15" xfId="2" applyFont="1" applyFill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43" fontId="2" fillId="0" borderId="0" xfId="2" applyFont="1" applyFill="1" applyBorder="1" applyAlignment="1">
      <alignment vertical="center"/>
    </xf>
    <xf numFmtId="43" fontId="15" fillId="0" borderId="0" xfId="2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14" fillId="0" borderId="0" xfId="0" applyFont="1" applyAlignment="1">
      <alignment horizontal="center"/>
    </xf>
    <xf numFmtId="49" fontId="34" fillId="2" borderId="0" xfId="0" applyNumberFormat="1" applyFont="1" applyFill="1" applyBorder="1" applyAlignment="1">
      <alignment vertical="center"/>
    </xf>
    <xf numFmtId="49" fontId="34" fillId="2" borderId="0" xfId="0" applyNumberFormat="1" applyFont="1" applyFill="1" applyBorder="1" applyAlignment="1">
      <alignment horizontal="center" vertical="center"/>
    </xf>
    <xf numFmtId="0" fontId="14" fillId="0" borderId="0" xfId="0" applyFont="1"/>
    <xf numFmtId="0" fontId="34" fillId="2" borderId="0" xfId="0" applyFont="1" applyFill="1" applyBorder="1" applyAlignment="1">
      <alignment horizontal="center" vertical="center"/>
    </xf>
    <xf numFmtId="43" fontId="34" fillId="2" borderId="0" xfId="1" applyFont="1" applyFill="1" applyBorder="1" applyAlignment="1">
      <alignment horizontal="center" vertical="center"/>
    </xf>
    <xf numFmtId="43" fontId="14" fillId="2" borderId="0" xfId="1" applyFont="1" applyFill="1"/>
    <xf numFmtId="43" fontId="14" fillId="2" borderId="0" xfId="1" applyFont="1" applyFill="1" applyAlignment="1">
      <alignment vertical="center"/>
    </xf>
    <xf numFmtId="43" fontId="14" fillId="2" borderId="0" xfId="1" applyFont="1" applyFill="1" applyAlignment="1">
      <alignment horizontal="right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34" fillId="2" borderId="0" xfId="0" applyFont="1" applyFill="1" applyBorder="1" applyAlignment="1">
      <alignment vertical="center"/>
    </xf>
    <xf numFmtId="0" fontId="34" fillId="2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35" fillId="0" borderId="27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/>
    </xf>
    <xf numFmtId="49" fontId="35" fillId="0" borderId="28" xfId="0" applyNumberFormat="1" applyFont="1" applyBorder="1" applyAlignment="1">
      <alignment horizontal="center" vertical="center"/>
    </xf>
    <xf numFmtId="43" fontId="35" fillId="0" borderId="28" xfId="1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4" fillId="4" borderId="30" xfId="0" applyFont="1" applyFill="1" applyBorder="1" applyAlignment="1">
      <alignment horizontal="center" vertical="center"/>
    </xf>
    <xf numFmtId="0" fontId="34" fillId="4" borderId="31" xfId="0" applyFont="1" applyFill="1" applyBorder="1" applyAlignment="1">
      <alignment vertical="center"/>
    </xf>
    <xf numFmtId="0" fontId="34" fillId="4" borderId="31" xfId="0" applyFont="1" applyFill="1" applyBorder="1" applyAlignment="1">
      <alignment horizontal="center" vertical="center"/>
    </xf>
    <xf numFmtId="43" fontId="36" fillId="4" borderId="31" xfId="0" applyNumberFormat="1" applyFont="1" applyFill="1" applyBorder="1" applyAlignment="1">
      <alignment vertical="center"/>
    </xf>
    <xf numFmtId="43" fontId="36" fillId="4" borderId="32" xfId="1" applyFont="1" applyFill="1" applyBorder="1" applyAlignment="1">
      <alignment vertical="center"/>
    </xf>
    <xf numFmtId="43" fontId="34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49" fontId="14" fillId="0" borderId="21" xfId="0" applyNumberFormat="1" applyFont="1" applyBorder="1" applyAlignment="1">
      <alignment horizontal="center" vertical="center"/>
    </xf>
    <xf numFmtId="0" fontId="14" fillId="0" borderId="21" xfId="0" applyNumberFormat="1" applyFont="1" applyBorder="1" applyAlignment="1">
      <alignment vertical="center"/>
    </xf>
    <xf numFmtId="43" fontId="14" fillId="0" borderId="21" xfId="1" applyFont="1" applyBorder="1" applyAlignment="1">
      <alignment vertical="center"/>
    </xf>
    <xf numFmtId="43" fontId="14" fillId="7" borderId="21" xfId="1" applyFont="1" applyFill="1" applyBorder="1" applyAlignment="1">
      <alignment vertical="center"/>
    </xf>
    <xf numFmtId="43" fontId="14" fillId="0" borderId="21" xfId="1" applyFont="1" applyBorder="1" applyAlignment="1">
      <alignment horizontal="right" vertical="center"/>
    </xf>
    <xf numFmtId="43" fontId="14" fillId="0" borderId="22" xfId="0" applyNumberFormat="1" applyFont="1" applyBorder="1" applyAlignment="1">
      <alignment vertical="center"/>
    </xf>
    <xf numFmtId="43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0" fontId="14" fillId="0" borderId="12" xfId="0" applyNumberFormat="1" applyFont="1" applyBorder="1" applyAlignment="1">
      <alignment vertical="center"/>
    </xf>
    <xf numFmtId="43" fontId="14" fillId="0" borderId="12" xfId="1" applyFont="1" applyBorder="1" applyAlignment="1">
      <alignment vertical="center"/>
    </xf>
    <xf numFmtId="43" fontId="14" fillId="7" borderId="12" xfId="1" applyFont="1" applyFill="1" applyBorder="1" applyAlignment="1">
      <alignment vertical="center"/>
    </xf>
    <xf numFmtId="43" fontId="14" fillId="0" borderId="12" xfId="1" applyFont="1" applyBorder="1" applyAlignment="1">
      <alignment horizontal="right" vertical="center"/>
    </xf>
    <xf numFmtId="43" fontId="14" fillId="0" borderId="13" xfId="0" applyNumberFormat="1" applyFont="1" applyFill="1" applyBorder="1" applyAlignment="1">
      <alignment vertical="center"/>
    </xf>
    <xf numFmtId="0" fontId="14" fillId="0" borderId="12" xfId="1" applyNumberFormat="1" applyFont="1" applyBorder="1" applyAlignment="1">
      <alignment horizontal="left" vertical="center"/>
    </xf>
    <xf numFmtId="43" fontId="14" fillId="2" borderId="12" xfId="1" applyFont="1" applyFill="1" applyBorder="1" applyAlignment="1">
      <alignment vertical="center"/>
    </xf>
    <xf numFmtId="43" fontId="14" fillId="0" borderId="13" xfId="0" applyNumberFormat="1" applyFont="1" applyBorder="1" applyAlignment="1">
      <alignment vertical="center"/>
    </xf>
    <xf numFmtId="0" fontId="14" fillId="2" borderId="0" xfId="0" applyFont="1" applyFill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49" fontId="14" fillId="0" borderId="34" xfId="0" applyNumberFormat="1" applyFont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43" fontId="14" fillId="0" borderId="34" xfId="1" applyFont="1" applyBorder="1" applyAlignment="1">
      <alignment vertical="center"/>
    </xf>
    <xf numFmtId="43" fontId="14" fillId="7" borderId="34" xfId="1" applyFont="1" applyFill="1" applyBorder="1" applyAlignment="1">
      <alignment vertical="center"/>
    </xf>
    <xf numFmtId="43" fontId="14" fillId="0" borderId="34" xfId="1" applyFont="1" applyBorder="1" applyAlignment="1">
      <alignment horizontal="right" vertical="center"/>
    </xf>
    <xf numFmtId="43" fontId="14" fillId="0" borderId="35" xfId="0" applyNumberFormat="1" applyFont="1" applyBorder="1" applyAlignment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vertical="center"/>
    </xf>
    <xf numFmtId="43" fontId="14" fillId="0" borderId="17" xfId="1" applyFont="1" applyBorder="1" applyAlignment="1">
      <alignment vertical="center"/>
    </xf>
    <xf numFmtId="43" fontId="14" fillId="0" borderId="17" xfId="1" applyFont="1" applyBorder="1" applyAlignment="1">
      <alignment horizontal="right" vertical="center"/>
    </xf>
    <xf numFmtId="43" fontId="14" fillId="0" borderId="17" xfId="0" applyNumberFormat="1" applyFont="1" applyBorder="1" applyAlignment="1">
      <alignment vertical="center"/>
    </xf>
    <xf numFmtId="0" fontId="34" fillId="4" borderId="36" xfId="0" applyFont="1" applyFill="1" applyBorder="1" applyAlignment="1">
      <alignment horizontal="center" vertical="center"/>
    </xf>
    <xf numFmtId="0" fontId="34" fillId="4" borderId="24" xfId="0" applyFont="1" applyFill="1" applyBorder="1" applyAlignment="1">
      <alignment horizontal="center" vertical="center"/>
    </xf>
    <xf numFmtId="43" fontId="36" fillId="4" borderId="24" xfId="0" applyNumberFormat="1" applyFont="1" applyFill="1" applyBorder="1" applyAlignment="1">
      <alignment vertical="center"/>
    </xf>
    <xf numFmtId="43" fontId="36" fillId="4" borderId="24" xfId="1" applyFont="1" applyFill="1" applyBorder="1" applyAlignment="1">
      <alignment vertical="center"/>
    </xf>
    <xf numFmtId="43" fontId="36" fillId="4" borderId="24" xfId="1" applyFont="1" applyFill="1" applyBorder="1" applyAlignment="1">
      <alignment horizontal="right" vertical="center"/>
    </xf>
    <xf numFmtId="43" fontId="36" fillId="4" borderId="37" xfId="0" applyNumberFormat="1" applyFont="1" applyFill="1" applyBorder="1" applyAlignment="1">
      <alignment vertical="center"/>
    </xf>
    <xf numFmtId="0" fontId="14" fillId="0" borderId="21" xfId="0" applyFont="1" applyBorder="1" applyAlignment="1">
      <alignment vertical="center"/>
    </xf>
    <xf numFmtId="43" fontId="14" fillId="0" borderId="21" xfId="0" applyNumberFormat="1" applyFont="1" applyBorder="1" applyAlignment="1">
      <alignment vertical="center"/>
    </xf>
    <xf numFmtId="43" fontId="14" fillId="0" borderId="12" xfId="0" applyNumberFormat="1" applyFont="1" applyBorder="1" applyAlignment="1">
      <alignment vertical="center"/>
    </xf>
    <xf numFmtId="0" fontId="14" fillId="0" borderId="12" xfId="0" applyFont="1" applyFill="1" applyBorder="1" applyAlignment="1">
      <alignment horizontal="center" vertical="center"/>
    </xf>
    <xf numFmtId="49" fontId="14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vertical="center"/>
    </xf>
    <xf numFmtId="0" fontId="14" fillId="0" borderId="11" xfId="0" applyFont="1" applyFill="1" applyBorder="1" applyAlignment="1">
      <alignment horizontal="center" vertical="center"/>
    </xf>
    <xf numFmtId="43" fontId="14" fillId="0" borderId="12" xfId="1" applyFont="1" applyFill="1" applyBorder="1" applyAlignment="1">
      <alignment vertical="center"/>
    </xf>
    <xf numFmtId="43" fontId="14" fillId="0" borderId="12" xfId="1" applyFont="1" applyFill="1" applyBorder="1" applyAlignment="1">
      <alignment horizontal="right" vertical="center"/>
    </xf>
    <xf numFmtId="43" fontId="14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2" borderId="12" xfId="0" applyFont="1" applyFill="1" applyBorder="1" applyAlignment="1">
      <alignment vertical="center"/>
    </xf>
    <xf numFmtId="49" fontId="14" fillId="0" borderId="17" xfId="0" applyNumberFormat="1" applyFont="1" applyBorder="1" applyAlignment="1">
      <alignment horizontal="center" vertical="center"/>
    </xf>
    <xf numFmtId="0" fontId="14" fillId="4" borderId="36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49" fontId="14" fillId="4" borderId="24" xfId="0" applyNumberFormat="1" applyFont="1" applyFill="1" applyBorder="1" applyAlignment="1">
      <alignment horizontal="center" vertical="center"/>
    </xf>
    <xf numFmtId="43" fontId="37" fillId="4" borderId="24" xfId="1" applyFont="1" applyFill="1" applyBorder="1" applyAlignment="1">
      <alignment vertical="center"/>
    </xf>
    <xf numFmtId="43" fontId="37" fillId="4" borderId="24" xfId="1" applyFont="1" applyFill="1" applyBorder="1" applyAlignment="1">
      <alignment horizontal="right" vertical="center"/>
    </xf>
    <xf numFmtId="43" fontId="14" fillId="0" borderId="38" xfId="1" applyFont="1" applyBorder="1" applyAlignment="1">
      <alignment vertical="center"/>
    </xf>
    <xf numFmtId="43" fontId="14" fillId="0" borderId="0" xfId="1" applyFont="1" applyAlignment="1">
      <alignment vertical="center"/>
    </xf>
    <xf numFmtId="0" fontId="2" fillId="0" borderId="12" xfId="0" applyFont="1" applyFill="1" applyBorder="1" applyAlignment="1">
      <alignment vertical="center" wrapText="1"/>
    </xf>
    <xf numFmtId="0" fontId="14" fillId="4" borderId="36" xfId="0" applyFont="1" applyFill="1" applyBorder="1" applyAlignment="1">
      <alignment vertical="center"/>
    </xf>
    <xf numFmtId="0" fontId="14" fillId="4" borderId="24" xfId="0" applyFont="1" applyFill="1" applyBorder="1" applyAlignment="1">
      <alignment vertical="center"/>
    </xf>
    <xf numFmtId="43" fontId="36" fillId="4" borderId="37" xfId="1" applyFont="1" applyFill="1" applyBorder="1" applyAlignment="1">
      <alignment vertical="center"/>
    </xf>
    <xf numFmtId="0" fontId="14" fillId="0" borderId="21" xfId="0" applyFont="1" applyFill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49" fontId="14" fillId="2" borderId="12" xfId="0" applyNumberFormat="1" applyFont="1" applyFill="1" applyBorder="1" applyAlignment="1">
      <alignment horizontal="center" vertical="center"/>
    </xf>
    <xf numFmtId="43" fontId="14" fillId="2" borderId="12" xfId="1" applyFont="1" applyFill="1" applyBorder="1" applyAlignment="1">
      <alignment horizontal="right" vertical="center"/>
    </xf>
    <xf numFmtId="43" fontId="14" fillId="2" borderId="13" xfId="0" applyNumberFormat="1" applyFont="1" applyFill="1" applyBorder="1" applyAlignment="1">
      <alignment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49" fontId="14" fillId="4" borderId="12" xfId="0" applyNumberFormat="1" applyFont="1" applyFill="1" applyBorder="1" applyAlignment="1">
      <alignment horizontal="center" vertical="center"/>
    </xf>
    <xf numFmtId="0" fontId="34" fillId="4" borderId="12" xfId="0" applyFont="1" applyFill="1" applyBorder="1" applyAlignment="1">
      <alignment horizontal="center" vertical="center"/>
    </xf>
    <xf numFmtId="43" fontId="36" fillId="4" borderId="12" xfId="1" applyFont="1" applyFill="1" applyBorder="1" applyAlignment="1">
      <alignment vertical="center"/>
    </xf>
    <xf numFmtId="43" fontId="36" fillId="4" borderId="12" xfId="1" applyFont="1" applyFill="1" applyBorder="1" applyAlignment="1">
      <alignment horizontal="right" vertical="center"/>
    </xf>
    <xf numFmtId="43" fontId="36" fillId="4" borderId="13" xfId="0" applyNumberFormat="1" applyFont="1" applyFill="1" applyBorder="1" applyAlignment="1">
      <alignment vertical="center"/>
    </xf>
    <xf numFmtId="43" fontId="37" fillId="4" borderId="12" xfId="1" applyFont="1" applyFill="1" applyBorder="1" applyAlignment="1">
      <alignment vertical="center"/>
    </xf>
    <xf numFmtId="43" fontId="37" fillId="4" borderId="13" xfId="1" applyFont="1" applyFill="1" applyBorder="1" applyAlignment="1">
      <alignment vertical="center"/>
    </xf>
    <xf numFmtId="0" fontId="14" fillId="0" borderId="12" xfId="0" applyFont="1" applyBorder="1" applyAlignment="1">
      <alignment vertical="center" wrapText="1"/>
    </xf>
    <xf numFmtId="43" fontId="14" fillId="0" borderId="12" xfId="1" applyFont="1" applyFill="1" applyBorder="1" applyAlignment="1">
      <alignment horizontal="center" vertical="center"/>
    </xf>
    <xf numFmtId="43" fontId="14" fillId="0" borderId="12" xfId="1" applyFont="1" applyBorder="1"/>
    <xf numFmtId="43" fontId="14" fillId="0" borderId="12" xfId="1" applyFont="1" applyBorder="1" applyAlignment="1">
      <alignment horizontal="right"/>
    </xf>
    <xf numFmtId="43" fontId="37" fillId="4" borderId="12" xfId="1" applyFont="1" applyFill="1" applyBorder="1" applyAlignment="1">
      <alignment horizontal="right" vertical="center"/>
    </xf>
    <xf numFmtId="0" fontId="14" fillId="0" borderId="12" xfId="0" applyFont="1" applyBorder="1" applyAlignment="1">
      <alignment horizontal="left" vertical="center"/>
    </xf>
    <xf numFmtId="49" fontId="14" fillId="0" borderId="11" xfId="0" applyNumberFormat="1" applyFont="1" applyBorder="1" applyAlignment="1">
      <alignment horizontal="center" vertical="center"/>
    </xf>
    <xf numFmtId="0" fontId="34" fillId="4" borderId="36" xfId="0" applyFont="1" applyFill="1" applyBorder="1" applyAlignment="1">
      <alignment horizontal="center" vertical="center"/>
    </xf>
    <xf numFmtId="0" fontId="34" fillId="4" borderId="24" xfId="0" applyFont="1" applyFill="1" applyBorder="1" applyAlignment="1">
      <alignment horizontal="center" vertical="center"/>
    </xf>
    <xf numFmtId="43" fontId="14" fillId="2" borderId="0" xfId="0" applyNumberFormat="1" applyFont="1" applyFill="1"/>
    <xf numFmtId="0" fontId="22" fillId="2" borderId="0" xfId="0" applyFont="1" applyFill="1" applyAlignment="1">
      <alignment horizontal="center" vertical="center"/>
    </xf>
    <xf numFmtId="0" fontId="38" fillId="2" borderId="0" xfId="0" applyFont="1" applyFill="1" applyBorder="1" applyAlignment="1">
      <alignment horizontal="center" vertical="top"/>
    </xf>
    <xf numFmtId="0" fontId="39" fillId="2" borderId="0" xfId="0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vertical="center"/>
    </xf>
    <xf numFmtId="43" fontId="39" fillId="2" borderId="0" xfId="1" applyFont="1" applyFill="1" applyBorder="1" applyAlignment="1">
      <alignment horizontal="center" vertical="center"/>
    </xf>
    <xf numFmtId="43" fontId="39" fillId="2" borderId="0" xfId="1" applyFont="1" applyFill="1" applyBorder="1" applyAlignment="1">
      <alignment horizontal="right" vertical="center"/>
    </xf>
    <xf numFmtId="0" fontId="40" fillId="2" borderId="0" xfId="0" applyFont="1" applyFill="1" applyAlignment="1">
      <alignment vertical="center"/>
    </xf>
    <xf numFmtId="43" fontId="41" fillId="2" borderId="0" xfId="2" applyFont="1" applyFill="1" applyBorder="1" applyAlignment="1">
      <alignment vertical="center"/>
    </xf>
    <xf numFmtId="0" fontId="38" fillId="2" borderId="0" xfId="0" applyFont="1" applyFill="1" applyAlignment="1">
      <alignment horizontal="center" vertical="top"/>
    </xf>
    <xf numFmtId="43" fontId="14" fillId="0" borderId="0" xfId="1" applyFont="1"/>
    <xf numFmtId="43" fontId="14" fillId="0" borderId="0" xfId="1" applyFont="1" applyAlignment="1">
      <alignment horizontal="right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403860</xdr:colOff>
      <xdr:row>5</xdr:row>
      <xdr:rowOff>156210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78AD75F-C7BC-43B4-A6EE-BF2A109F9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508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1287780</xdr:colOff>
      <xdr:row>3</xdr:row>
      <xdr:rowOff>354330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249CC82-C2E7-4562-B894-0BA606999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508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esktop/EJCUCIONES%20PRESUPUESTARIAS,%20FEBRERO%202022-CARLOS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"/>
      <sheetName val="BALANCE GENERAL FEBRERO"/>
      <sheetName val="PRESUP. EJEC. 2022"/>
      <sheetName val="EJEC. 2022"/>
      <sheetName val="INGRESOS"/>
      <sheetName val="GRAFICOS"/>
    </sheetNames>
    <sheetDataSet>
      <sheetData sheetId="0"/>
      <sheetData sheetId="1"/>
      <sheetData sheetId="2"/>
      <sheetData sheetId="3">
        <row r="9">
          <cell r="S9">
            <v>33814918.560000002</v>
          </cell>
        </row>
        <row r="10">
          <cell r="S10">
            <v>4651000</v>
          </cell>
        </row>
        <row r="11">
          <cell r="S11">
            <v>1735000</v>
          </cell>
        </row>
        <row r="12">
          <cell r="S12">
            <v>6096500</v>
          </cell>
        </row>
        <row r="13">
          <cell r="S13">
            <v>0</v>
          </cell>
        </row>
        <row r="14">
          <cell r="S14">
            <v>532117.39</v>
          </cell>
        </row>
        <row r="15">
          <cell r="S15">
            <v>60000</v>
          </cell>
        </row>
        <row r="16">
          <cell r="S16">
            <v>0</v>
          </cell>
        </row>
        <row r="17">
          <cell r="S17">
            <v>1695000</v>
          </cell>
        </row>
        <row r="18">
          <cell r="S18">
            <v>0</v>
          </cell>
        </row>
        <row r="19">
          <cell r="S19">
            <v>185625</v>
          </cell>
        </row>
        <row r="20">
          <cell r="S20">
            <v>0</v>
          </cell>
        </row>
        <row r="21">
          <cell r="S21">
            <v>1320000</v>
          </cell>
        </row>
        <row r="22">
          <cell r="S22">
            <v>387000</v>
          </cell>
        </row>
        <row r="23">
          <cell r="S23">
            <v>0</v>
          </cell>
        </row>
        <row r="24">
          <cell r="S24">
            <v>127967.45</v>
          </cell>
        </row>
        <row r="25">
          <cell r="S25">
            <v>1454940.65</v>
          </cell>
        </row>
        <row r="26">
          <cell r="S26">
            <v>1491276.9</v>
          </cell>
        </row>
        <row r="27">
          <cell r="S27">
            <v>187806.85</v>
          </cell>
        </row>
        <row r="30">
          <cell r="S30">
            <v>455677.35</v>
          </cell>
        </row>
        <row r="31">
          <cell r="S31">
            <v>66674.25</v>
          </cell>
        </row>
        <row r="33">
          <cell r="S33">
            <v>99782.03</v>
          </cell>
        </row>
        <row r="34">
          <cell r="S34">
            <v>824450.12</v>
          </cell>
        </row>
        <row r="35">
          <cell r="S35">
            <v>93292</v>
          </cell>
        </row>
        <row r="36">
          <cell r="S36">
            <v>23414</v>
          </cell>
        </row>
        <row r="37">
          <cell r="S37">
            <v>2126293.1</v>
          </cell>
        </row>
        <row r="38">
          <cell r="S38">
            <v>245660.7</v>
          </cell>
        </row>
        <row r="39">
          <cell r="S39">
            <v>259948.12</v>
          </cell>
        </row>
        <row r="40">
          <cell r="S40">
            <v>271670.58</v>
          </cell>
        </row>
        <row r="41">
          <cell r="S41">
            <v>3180</v>
          </cell>
        </row>
        <row r="42">
          <cell r="S42">
            <v>0</v>
          </cell>
        </row>
        <row r="43">
          <cell r="S43">
            <v>0</v>
          </cell>
        </row>
        <row r="44">
          <cell r="S44">
            <v>11954.72</v>
          </cell>
        </row>
        <row r="45">
          <cell r="S45">
            <v>0</v>
          </cell>
        </row>
        <row r="47">
          <cell r="S47">
            <v>0</v>
          </cell>
        </row>
        <row r="48">
          <cell r="S48">
            <v>0</v>
          </cell>
        </row>
        <row r="49">
          <cell r="S49">
            <v>0</v>
          </cell>
        </row>
        <row r="51">
          <cell r="S51">
            <v>91652.3</v>
          </cell>
        </row>
        <row r="52">
          <cell r="S52">
            <v>70269</v>
          </cell>
        </row>
        <row r="53">
          <cell r="S53">
            <v>0</v>
          </cell>
        </row>
        <row r="54">
          <cell r="S54">
            <v>13570</v>
          </cell>
        </row>
        <row r="55">
          <cell r="S55">
            <v>0</v>
          </cell>
        </row>
        <row r="56">
          <cell r="S56">
            <v>0</v>
          </cell>
        </row>
        <row r="58">
          <cell r="S58">
            <v>237926.94</v>
          </cell>
        </row>
        <row r="60">
          <cell r="S60">
            <v>1638226.5399999998</v>
          </cell>
        </row>
        <row r="61">
          <cell r="S61">
            <v>0</v>
          </cell>
        </row>
        <row r="63">
          <cell r="S63">
            <v>0</v>
          </cell>
        </row>
        <row r="64">
          <cell r="S64">
            <v>1819439.13</v>
          </cell>
        </row>
        <row r="65">
          <cell r="S65">
            <v>0</v>
          </cell>
        </row>
        <row r="67">
          <cell r="S67">
            <v>0</v>
          </cell>
        </row>
        <row r="68">
          <cell r="S68">
            <v>0</v>
          </cell>
        </row>
        <row r="69">
          <cell r="S69">
            <v>0</v>
          </cell>
        </row>
        <row r="70">
          <cell r="S70">
            <v>2113288.23</v>
          </cell>
        </row>
        <row r="71">
          <cell r="S71">
            <v>0</v>
          </cell>
        </row>
        <row r="72">
          <cell r="S72">
            <v>0</v>
          </cell>
        </row>
        <row r="75">
          <cell r="S75">
            <v>58169.31</v>
          </cell>
        </row>
        <row r="76">
          <cell r="S76">
            <v>0</v>
          </cell>
        </row>
        <row r="77">
          <cell r="S77">
            <v>0</v>
          </cell>
        </row>
        <row r="78">
          <cell r="S78">
            <v>0</v>
          </cell>
        </row>
        <row r="79">
          <cell r="S79">
            <v>0</v>
          </cell>
        </row>
        <row r="80">
          <cell r="S80">
            <v>905886.71</v>
          </cell>
        </row>
        <row r="81">
          <cell r="S81">
            <v>220192.13</v>
          </cell>
        </row>
        <row r="82">
          <cell r="S82">
            <v>0</v>
          </cell>
        </row>
        <row r="84">
          <cell r="S84">
            <v>2312.8000000000002</v>
          </cell>
        </row>
        <row r="85">
          <cell r="S85">
            <v>0</v>
          </cell>
        </row>
        <row r="88">
          <cell r="S88">
            <v>0</v>
          </cell>
        </row>
        <row r="89">
          <cell r="S89">
            <v>589056</v>
          </cell>
        </row>
        <row r="90">
          <cell r="S90">
            <v>718.62</v>
          </cell>
        </row>
        <row r="91">
          <cell r="S91">
            <v>56755</v>
          </cell>
        </row>
        <row r="92">
          <cell r="S92">
            <v>97417.39</v>
          </cell>
        </row>
        <row r="93">
          <cell r="S93">
            <v>0</v>
          </cell>
        </row>
        <row r="94">
          <cell r="S94">
            <v>1089295.6299999999</v>
          </cell>
        </row>
        <row r="95">
          <cell r="S95">
            <v>0</v>
          </cell>
        </row>
        <row r="96">
          <cell r="S96">
            <v>0</v>
          </cell>
        </row>
        <row r="97">
          <cell r="S97">
            <v>0</v>
          </cell>
        </row>
        <row r="98">
          <cell r="S98">
            <v>0</v>
          </cell>
        </row>
        <row r="99">
          <cell r="S99">
            <v>0</v>
          </cell>
        </row>
        <row r="100">
          <cell r="S100">
            <v>2134.38</v>
          </cell>
        </row>
        <row r="101">
          <cell r="S101">
            <v>0</v>
          </cell>
        </row>
        <row r="102">
          <cell r="S102">
            <v>34414.699999999997</v>
          </cell>
        </row>
        <row r="103">
          <cell r="S103">
            <v>0</v>
          </cell>
        </row>
        <row r="104">
          <cell r="S104">
            <v>0</v>
          </cell>
        </row>
        <row r="105">
          <cell r="S105">
            <v>0</v>
          </cell>
        </row>
        <row r="106">
          <cell r="S106">
            <v>29119.08</v>
          </cell>
        </row>
        <row r="109">
          <cell r="S109">
            <v>0</v>
          </cell>
        </row>
        <row r="110">
          <cell r="S110">
            <v>0</v>
          </cell>
        </row>
        <row r="111">
          <cell r="S111">
            <v>674500</v>
          </cell>
        </row>
        <row r="112">
          <cell r="S112">
            <v>0</v>
          </cell>
        </row>
        <row r="113">
          <cell r="S113">
            <v>0</v>
          </cell>
        </row>
        <row r="114">
          <cell r="S114">
            <v>0</v>
          </cell>
        </row>
        <row r="116">
          <cell r="S116">
            <v>46439954</v>
          </cell>
        </row>
        <row r="118">
          <cell r="S118">
            <v>90824723</v>
          </cell>
        </row>
        <row r="119">
          <cell r="S119">
            <v>0</v>
          </cell>
        </row>
        <row r="128">
          <cell r="S128">
            <v>881376307.45000005</v>
          </cell>
        </row>
        <row r="129">
          <cell r="S129">
            <v>0</v>
          </cell>
        </row>
        <row r="132">
          <cell r="S132">
            <v>883153.2</v>
          </cell>
        </row>
        <row r="134">
          <cell r="S134">
            <v>1347029.56</v>
          </cell>
        </row>
        <row r="135">
          <cell r="S135">
            <v>0</v>
          </cell>
        </row>
        <row r="136">
          <cell r="S136">
            <v>0</v>
          </cell>
        </row>
        <row r="137">
          <cell r="S137">
            <v>0</v>
          </cell>
        </row>
        <row r="138">
          <cell r="S138">
            <v>0</v>
          </cell>
        </row>
        <row r="139">
          <cell r="S139">
            <v>6434670</v>
          </cell>
        </row>
        <row r="140">
          <cell r="S140">
            <v>0</v>
          </cell>
        </row>
        <row r="141">
          <cell r="S141">
            <v>820000</v>
          </cell>
        </row>
        <row r="143">
          <cell r="S143">
            <v>0</v>
          </cell>
        </row>
        <row r="144">
          <cell r="S144">
            <v>0</v>
          </cell>
        </row>
        <row r="145">
          <cell r="S145">
            <v>0</v>
          </cell>
        </row>
        <row r="146">
          <cell r="S146">
            <v>0</v>
          </cell>
        </row>
        <row r="147">
          <cell r="S147">
            <v>0</v>
          </cell>
        </row>
        <row r="148">
          <cell r="S148">
            <v>8544.0300000000007</v>
          </cell>
        </row>
        <row r="149">
          <cell r="S149">
            <v>0</v>
          </cell>
        </row>
        <row r="150">
          <cell r="S150">
            <v>0</v>
          </cell>
        </row>
        <row r="153">
          <cell r="S153">
            <v>0</v>
          </cell>
        </row>
        <row r="154">
          <cell r="S154">
            <v>0</v>
          </cell>
        </row>
        <row r="155">
          <cell r="S155">
            <v>0</v>
          </cell>
        </row>
        <row r="158">
          <cell r="S158">
            <v>0</v>
          </cell>
        </row>
        <row r="165">
          <cell r="S165">
            <v>0</v>
          </cell>
        </row>
        <row r="168">
          <cell r="S168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55294-E9B5-468A-9C73-AFB4F6C31BFE}">
  <sheetPr>
    <tabColor rgb="FF92D050"/>
  </sheetPr>
  <dimension ref="A1:T183"/>
  <sheetViews>
    <sheetView zoomScaleNormal="100" zoomScaleSheetLayoutView="100" workbookViewId="0">
      <selection activeCell="F101" sqref="F101"/>
    </sheetView>
  </sheetViews>
  <sheetFormatPr baseColWidth="10" defaultColWidth="21.109375" defaultRowHeight="16.8" x14ac:dyDescent="0.3"/>
  <cols>
    <col min="1" max="1" width="7.88671875" style="161" bestFit="1" customWidth="1"/>
    <col min="2" max="2" width="8.6640625" style="164" customWidth="1"/>
    <col min="3" max="3" width="7" style="164" bestFit="1" customWidth="1"/>
    <col min="4" max="4" width="7.6640625" style="164" customWidth="1"/>
    <col min="5" max="5" width="7.5546875" style="164" bestFit="1" customWidth="1"/>
    <col min="6" max="6" width="67.44140625" style="164" customWidth="1"/>
    <col min="7" max="7" width="20.33203125" style="164" customWidth="1"/>
    <col min="8" max="8" width="21.33203125" style="291" customWidth="1"/>
    <col min="9" max="9" width="2.109375" style="291" hidden="1" customWidth="1"/>
    <col min="10" max="10" width="8.109375" style="291" hidden="1" customWidth="1"/>
    <col min="11" max="11" width="18.109375" style="251" hidden="1" customWidth="1"/>
    <col min="12" max="12" width="18.109375" style="291" hidden="1" customWidth="1"/>
    <col min="13" max="13" width="7.33203125" style="291" hidden="1" customWidth="1"/>
    <col min="14" max="14" width="18.109375" style="291" hidden="1" customWidth="1"/>
    <col min="15" max="15" width="4.44140625" style="291" hidden="1" customWidth="1"/>
    <col min="16" max="16" width="1.6640625" style="291" hidden="1" customWidth="1"/>
    <col min="17" max="17" width="18.109375" style="292" hidden="1" customWidth="1"/>
    <col min="18" max="18" width="18.109375" style="291" hidden="1" customWidth="1"/>
    <col min="19" max="19" width="21.88671875" style="164" customWidth="1"/>
    <col min="20" max="20" width="22.109375" style="164" bestFit="1" customWidth="1"/>
    <col min="21" max="16384" width="21.109375" style="164"/>
  </cols>
  <sheetData>
    <row r="1" spans="1:20" ht="27.75" customHeight="1" x14ac:dyDescent="0.3">
      <c r="B1" s="162"/>
      <c r="C1" s="162"/>
      <c r="D1" s="162"/>
      <c r="E1" s="162"/>
      <c r="F1" s="163" t="s">
        <v>348</v>
      </c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</row>
    <row r="2" spans="1:20" ht="20.25" customHeight="1" x14ac:dyDescent="0.3">
      <c r="B2" s="162"/>
      <c r="C2" s="162"/>
      <c r="D2" s="162"/>
      <c r="E2" s="162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</row>
    <row r="3" spans="1:20" ht="0.75" hidden="1" customHeight="1" x14ac:dyDescent="0.3">
      <c r="A3" s="165"/>
      <c r="B3" s="165"/>
      <c r="C3" s="165"/>
      <c r="D3" s="165"/>
      <c r="E3" s="165"/>
      <c r="F3" s="165"/>
      <c r="G3" s="165"/>
      <c r="H3" s="166"/>
      <c r="I3" s="167"/>
      <c r="J3" s="167"/>
      <c r="K3" s="168"/>
      <c r="L3" s="167"/>
      <c r="M3" s="167"/>
      <c r="N3" s="167"/>
      <c r="O3" s="167"/>
      <c r="P3" s="167"/>
      <c r="Q3" s="169"/>
      <c r="R3" s="167"/>
      <c r="S3" s="170"/>
    </row>
    <row r="4" spans="1:20" ht="27" customHeight="1" x14ac:dyDescent="0.3">
      <c r="A4" s="171"/>
      <c r="B4" s="172"/>
      <c r="C4" s="172"/>
      <c r="D4" s="172"/>
      <c r="E4" s="173" t="s">
        <v>349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</row>
    <row r="5" spans="1:20" ht="24.75" customHeight="1" x14ac:dyDescent="0.3">
      <c r="A5" s="171"/>
      <c r="B5" s="172"/>
      <c r="C5" s="172"/>
      <c r="D5" s="172"/>
      <c r="E5" s="173" t="s">
        <v>350</v>
      </c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</row>
    <row r="6" spans="1:20" ht="23.25" customHeight="1" thickBot="1" x14ac:dyDescent="0.35">
      <c r="A6" s="174"/>
      <c r="B6" s="175"/>
      <c r="C6" s="175"/>
      <c r="D6" s="175"/>
      <c r="E6" s="173">
        <v>2022</v>
      </c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</row>
    <row r="7" spans="1:20" s="182" customFormat="1" ht="33" customHeight="1" thickBot="1" x14ac:dyDescent="0.3">
      <c r="A7" s="176" t="s">
        <v>351</v>
      </c>
      <c r="B7" s="177" t="s">
        <v>352</v>
      </c>
      <c r="C7" s="178" t="s">
        <v>353</v>
      </c>
      <c r="D7" s="177" t="s">
        <v>354</v>
      </c>
      <c r="E7" s="178" t="s">
        <v>355</v>
      </c>
      <c r="F7" s="179" t="s">
        <v>4</v>
      </c>
      <c r="G7" s="179" t="s">
        <v>356</v>
      </c>
      <c r="H7" s="180" t="s">
        <v>357</v>
      </c>
      <c r="I7" s="180" t="s">
        <v>358</v>
      </c>
      <c r="J7" s="180" t="s">
        <v>359</v>
      </c>
      <c r="K7" s="180" t="s">
        <v>360</v>
      </c>
      <c r="L7" s="180" t="s">
        <v>361</v>
      </c>
      <c r="M7" s="180" t="s">
        <v>362</v>
      </c>
      <c r="N7" s="180" t="s">
        <v>363</v>
      </c>
      <c r="O7" s="180" t="s">
        <v>364</v>
      </c>
      <c r="P7" s="180" t="s">
        <v>365</v>
      </c>
      <c r="Q7" s="180" t="s">
        <v>366</v>
      </c>
      <c r="R7" s="180" t="s">
        <v>367</v>
      </c>
      <c r="S7" s="181" t="s">
        <v>368</v>
      </c>
    </row>
    <row r="8" spans="1:20" s="189" customFormat="1" ht="42" customHeight="1" thickTop="1" thickBot="1" x14ac:dyDescent="0.3">
      <c r="A8" s="183"/>
      <c r="B8" s="184"/>
      <c r="C8" s="184"/>
      <c r="D8" s="184"/>
      <c r="E8" s="184"/>
      <c r="F8" s="185" t="s">
        <v>14</v>
      </c>
      <c r="G8" s="186">
        <f t="shared" ref="G8:R8" si="0">SUM(G9:G27)</f>
        <v>24156055.529999997</v>
      </c>
      <c r="H8" s="186">
        <f t="shared" si="0"/>
        <v>29583097.27</v>
      </c>
      <c r="I8" s="186">
        <f t="shared" si="0"/>
        <v>0</v>
      </c>
      <c r="J8" s="186">
        <f t="shared" si="0"/>
        <v>0</v>
      </c>
      <c r="K8" s="186">
        <f t="shared" si="0"/>
        <v>0</v>
      </c>
      <c r="L8" s="186">
        <f t="shared" si="0"/>
        <v>0</v>
      </c>
      <c r="M8" s="186">
        <f t="shared" si="0"/>
        <v>0</v>
      </c>
      <c r="N8" s="186">
        <f t="shared" si="0"/>
        <v>0</v>
      </c>
      <c r="O8" s="186">
        <f t="shared" si="0"/>
        <v>0</v>
      </c>
      <c r="P8" s="186">
        <f t="shared" si="0"/>
        <v>0</v>
      </c>
      <c r="Q8" s="186">
        <f t="shared" si="0"/>
        <v>0</v>
      </c>
      <c r="R8" s="186">
        <f t="shared" si="0"/>
        <v>0</v>
      </c>
      <c r="S8" s="187">
        <f>SUM(G8:R8)</f>
        <v>53739152.799999997</v>
      </c>
      <c r="T8" s="188">
        <f>+S8-53739152.8</f>
        <v>0</v>
      </c>
    </row>
    <row r="9" spans="1:20" s="199" customFormat="1" ht="21" customHeight="1" x14ac:dyDescent="0.25">
      <c r="A9" s="190">
        <v>2</v>
      </c>
      <c r="B9" s="191">
        <v>1</v>
      </c>
      <c r="C9" s="191">
        <v>1</v>
      </c>
      <c r="D9" s="191">
        <v>1</v>
      </c>
      <c r="E9" s="192" t="s">
        <v>369</v>
      </c>
      <c r="F9" s="193" t="s">
        <v>18</v>
      </c>
      <c r="G9" s="194">
        <v>16684033.33</v>
      </c>
      <c r="H9" s="195">
        <v>17130885.23</v>
      </c>
      <c r="I9" s="194"/>
      <c r="J9" s="194"/>
      <c r="K9" s="194"/>
      <c r="L9" s="194"/>
      <c r="M9" s="194"/>
      <c r="N9" s="194"/>
      <c r="O9" s="194"/>
      <c r="P9" s="194"/>
      <c r="Q9" s="196"/>
      <c r="R9" s="194"/>
      <c r="S9" s="197">
        <f>SUM(G9:R9)</f>
        <v>33814918.560000002</v>
      </c>
      <c r="T9" s="198"/>
    </row>
    <row r="10" spans="1:20" s="199" customFormat="1" ht="21" customHeight="1" x14ac:dyDescent="0.25">
      <c r="A10" s="200">
        <v>2</v>
      </c>
      <c r="B10" s="201">
        <v>1</v>
      </c>
      <c r="C10" s="201">
        <v>1</v>
      </c>
      <c r="D10" s="201">
        <v>2</v>
      </c>
      <c r="E10" s="202" t="s">
        <v>369</v>
      </c>
      <c r="F10" s="203" t="s">
        <v>370</v>
      </c>
      <c r="G10" s="204">
        <v>1510000</v>
      </c>
      <c r="H10" s="205">
        <v>3141000</v>
      </c>
      <c r="I10" s="204"/>
      <c r="J10" s="204"/>
      <c r="K10" s="204"/>
      <c r="L10" s="204"/>
      <c r="M10" s="204"/>
      <c r="N10" s="204"/>
      <c r="O10" s="204"/>
      <c r="P10" s="204"/>
      <c r="Q10" s="206"/>
      <c r="R10" s="204"/>
      <c r="S10" s="207">
        <f>SUM(G10:R10)</f>
        <v>4651000</v>
      </c>
      <c r="T10" s="198"/>
    </row>
    <row r="11" spans="1:20" s="199" customFormat="1" ht="21" customHeight="1" x14ac:dyDescent="0.25">
      <c r="A11" s="200">
        <v>2</v>
      </c>
      <c r="B11" s="201">
        <v>1</v>
      </c>
      <c r="C11" s="201">
        <v>1</v>
      </c>
      <c r="D11" s="201">
        <v>2</v>
      </c>
      <c r="E11" s="202" t="s">
        <v>371</v>
      </c>
      <c r="F11" s="208" t="s">
        <v>24</v>
      </c>
      <c r="G11" s="204">
        <v>0</v>
      </c>
      <c r="H11" s="205">
        <v>1735000</v>
      </c>
      <c r="I11" s="209"/>
      <c r="J11" s="204"/>
      <c r="K11" s="204"/>
      <c r="L11" s="204"/>
      <c r="M11" s="204"/>
      <c r="N11" s="204"/>
      <c r="O11" s="204"/>
      <c r="P11" s="204"/>
      <c r="Q11" s="206"/>
      <c r="R11" s="204"/>
      <c r="S11" s="210">
        <f t="shared" ref="S11:S72" si="1">SUM(G11:R11)</f>
        <v>1735000</v>
      </c>
      <c r="T11" s="198"/>
    </row>
    <row r="12" spans="1:20" s="199" customFormat="1" ht="20.25" customHeight="1" x14ac:dyDescent="0.25">
      <c r="A12" s="200">
        <v>2</v>
      </c>
      <c r="B12" s="201">
        <v>1</v>
      </c>
      <c r="C12" s="201">
        <v>1</v>
      </c>
      <c r="D12" s="201">
        <v>3</v>
      </c>
      <c r="E12" s="202" t="s">
        <v>369</v>
      </c>
      <c r="F12" s="203" t="s">
        <v>372</v>
      </c>
      <c r="G12" s="204">
        <v>3048250</v>
      </c>
      <c r="H12" s="205">
        <v>3048250</v>
      </c>
      <c r="I12" s="204"/>
      <c r="J12" s="204"/>
      <c r="K12" s="204"/>
      <c r="L12" s="204"/>
      <c r="M12" s="204"/>
      <c r="N12" s="204"/>
      <c r="O12" s="204"/>
      <c r="P12" s="204"/>
      <c r="Q12" s="206"/>
      <c r="R12" s="204"/>
      <c r="S12" s="210">
        <f t="shared" si="1"/>
        <v>6096500</v>
      </c>
      <c r="T12" s="211"/>
    </row>
    <row r="13" spans="1:20" s="199" customFormat="1" ht="21" hidden="1" customHeight="1" x14ac:dyDescent="0.25">
      <c r="A13" s="200">
        <v>2</v>
      </c>
      <c r="B13" s="201">
        <v>1</v>
      </c>
      <c r="C13" s="201">
        <v>1</v>
      </c>
      <c r="D13" s="201">
        <v>4</v>
      </c>
      <c r="E13" s="202" t="s">
        <v>369</v>
      </c>
      <c r="F13" s="203" t="s">
        <v>373</v>
      </c>
      <c r="G13" s="204">
        <v>0</v>
      </c>
      <c r="H13" s="205"/>
      <c r="I13" s="204"/>
      <c r="J13" s="204"/>
      <c r="K13" s="204"/>
      <c r="L13" s="204"/>
      <c r="M13" s="204"/>
      <c r="N13" s="204"/>
      <c r="O13" s="204"/>
      <c r="P13" s="204"/>
      <c r="Q13" s="206"/>
      <c r="R13" s="204"/>
      <c r="S13" s="210">
        <f t="shared" si="1"/>
        <v>0</v>
      </c>
    </row>
    <row r="14" spans="1:20" s="199" customFormat="1" ht="21" customHeight="1" x14ac:dyDescent="0.25">
      <c r="A14" s="200">
        <v>2</v>
      </c>
      <c r="B14" s="201">
        <v>1</v>
      </c>
      <c r="C14" s="201">
        <v>1</v>
      </c>
      <c r="D14" s="201">
        <v>5</v>
      </c>
      <c r="E14" s="202" t="s">
        <v>374</v>
      </c>
      <c r="F14" s="203" t="s">
        <v>375</v>
      </c>
      <c r="G14" s="204">
        <v>322147.20000000001</v>
      </c>
      <c r="H14" s="205">
        <v>209970.19</v>
      </c>
      <c r="I14" s="204"/>
      <c r="J14" s="204"/>
      <c r="K14" s="204"/>
      <c r="L14" s="204"/>
      <c r="M14" s="204"/>
      <c r="N14" s="204"/>
      <c r="O14" s="204"/>
      <c r="P14" s="204"/>
      <c r="Q14" s="206"/>
      <c r="R14" s="204"/>
      <c r="S14" s="210">
        <f t="shared" si="1"/>
        <v>532117.39</v>
      </c>
      <c r="T14" s="198"/>
    </row>
    <row r="15" spans="1:20" s="199" customFormat="1" ht="21.75" customHeight="1" x14ac:dyDescent="0.25">
      <c r="A15" s="200">
        <v>2</v>
      </c>
      <c r="B15" s="201">
        <v>1</v>
      </c>
      <c r="C15" s="201">
        <v>2</v>
      </c>
      <c r="D15" s="201">
        <v>2</v>
      </c>
      <c r="E15" s="202" t="s">
        <v>369</v>
      </c>
      <c r="F15" s="208" t="s">
        <v>376</v>
      </c>
      <c r="G15" s="204">
        <v>30000</v>
      </c>
      <c r="H15" s="205">
        <v>30000</v>
      </c>
      <c r="I15" s="204"/>
      <c r="J15" s="204"/>
      <c r="K15" s="204"/>
      <c r="L15" s="204"/>
      <c r="M15" s="204"/>
      <c r="N15" s="204"/>
      <c r="O15" s="204"/>
      <c r="P15" s="204"/>
      <c r="Q15" s="206"/>
      <c r="R15" s="204"/>
      <c r="S15" s="210">
        <f t="shared" si="1"/>
        <v>60000</v>
      </c>
      <c r="T15" s="198"/>
    </row>
    <row r="16" spans="1:20" s="199" customFormat="1" ht="21" hidden="1" customHeight="1" x14ac:dyDescent="0.25">
      <c r="A16" s="200">
        <v>2</v>
      </c>
      <c r="B16" s="201">
        <v>1</v>
      </c>
      <c r="C16" s="201">
        <v>2</v>
      </c>
      <c r="D16" s="201">
        <v>2</v>
      </c>
      <c r="E16" s="202" t="s">
        <v>374</v>
      </c>
      <c r="F16" s="208" t="s">
        <v>377</v>
      </c>
      <c r="G16" s="204">
        <v>0</v>
      </c>
      <c r="H16" s="204">
        <v>0</v>
      </c>
      <c r="I16" s="204"/>
      <c r="J16" s="204"/>
      <c r="K16" s="204"/>
      <c r="L16" s="204"/>
      <c r="M16" s="204"/>
      <c r="N16" s="204"/>
      <c r="O16" s="204"/>
      <c r="P16" s="204"/>
      <c r="Q16" s="206"/>
      <c r="R16" s="204"/>
      <c r="S16" s="210">
        <f t="shared" si="1"/>
        <v>0</v>
      </c>
    </row>
    <row r="17" spans="1:20" s="199" customFormat="1" ht="23.25" customHeight="1" x14ac:dyDescent="0.25">
      <c r="A17" s="200">
        <v>2</v>
      </c>
      <c r="B17" s="201">
        <v>1</v>
      </c>
      <c r="C17" s="201">
        <v>2</v>
      </c>
      <c r="D17" s="201">
        <v>2</v>
      </c>
      <c r="E17" s="202" t="s">
        <v>378</v>
      </c>
      <c r="F17" s="208" t="s">
        <v>379</v>
      </c>
      <c r="G17" s="204">
        <v>862500</v>
      </c>
      <c r="H17" s="205">
        <v>832500</v>
      </c>
      <c r="I17" s="204"/>
      <c r="J17" s="204"/>
      <c r="K17" s="204"/>
      <c r="L17" s="204"/>
      <c r="M17" s="204"/>
      <c r="N17" s="204"/>
      <c r="O17" s="204"/>
      <c r="P17" s="204"/>
      <c r="Q17" s="206"/>
      <c r="R17" s="204"/>
      <c r="S17" s="210">
        <f t="shared" si="1"/>
        <v>1695000</v>
      </c>
      <c r="T17" s="198"/>
    </row>
    <row r="18" spans="1:20" s="199" customFormat="1" ht="21" hidden="1" customHeight="1" x14ac:dyDescent="0.25">
      <c r="A18" s="200">
        <v>2</v>
      </c>
      <c r="B18" s="201">
        <v>1</v>
      </c>
      <c r="C18" s="201">
        <v>2</v>
      </c>
      <c r="D18" s="201">
        <v>2</v>
      </c>
      <c r="E18" s="202" t="s">
        <v>371</v>
      </c>
      <c r="F18" s="208" t="s">
        <v>380</v>
      </c>
      <c r="G18" s="204">
        <v>0</v>
      </c>
      <c r="H18" s="204">
        <v>0</v>
      </c>
      <c r="I18" s="204"/>
      <c r="J18" s="204"/>
      <c r="K18" s="204"/>
      <c r="L18" s="204"/>
      <c r="M18" s="204"/>
      <c r="N18" s="204"/>
      <c r="O18" s="204"/>
      <c r="P18" s="204"/>
      <c r="Q18" s="206"/>
      <c r="R18" s="204"/>
      <c r="S18" s="210">
        <f t="shared" si="1"/>
        <v>0</v>
      </c>
    </row>
    <row r="19" spans="1:20" s="199" customFormat="1" ht="19.5" customHeight="1" x14ac:dyDescent="0.25">
      <c r="A19" s="200">
        <v>2</v>
      </c>
      <c r="B19" s="201">
        <v>1</v>
      </c>
      <c r="C19" s="201">
        <v>2</v>
      </c>
      <c r="D19" s="201">
        <v>2</v>
      </c>
      <c r="E19" s="202" t="s">
        <v>381</v>
      </c>
      <c r="F19" s="208" t="s">
        <v>382</v>
      </c>
      <c r="G19" s="204">
        <v>185625</v>
      </c>
      <c r="H19" s="205">
        <v>0</v>
      </c>
      <c r="I19" s="204"/>
      <c r="J19" s="204"/>
      <c r="K19" s="204"/>
      <c r="L19" s="204"/>
      <c r="M19" s="204"/>
      <c r="N19" s="204"/>
      <c r="O19" s="204"/>
      <c r="P19" s="204"/>
      <c r="Q19" s="206"/>
      <c r="R19" s="204"/>
      <c r="S19" s="210">
        <f t="shared" si="1"/>
        <v>185625</v>
      </c>
    </row>
    <row r="20" spans="1:20" s="199" customFormat="1" ht="21" hidden="1" customHeight="1" x14ac:dyDescent="0.25">
      <c r="A20" s="200">
        <v>2</v>
      </c>
      <c r="B20" s="201">
        <v>1</v>
      </c>
      <c r="C20" s="201">
        <v>2</v>
      </c>
      <c r="D20" s="201">
        <v>2</v>
      </c>
      <c r="E20" s="202" t="s">
        <v>383</v>
      </c>
      <c r="F20" s="208" t="s">
        <v>46</v>
      </c>
      <c r="G20" s="204">
        <v>0</v>
      </c>
      <c r="H20" s="204">
        <v>0</v>
      </c>
      <c r="I20" s="204"/>
      <c r="J20" s="204"/>
      <c r="K20" s="204"/>
      <c r="L20" s="204"/>
      <c r="M20" s="204"/>
      <c r="N20" s="204"/>
      <c r="O20" s="204"/>
      <c r="P20" s="204"/>
      <c r="Q20" s="206"/>
      <c r="R20" s="204"/>
      <c r="S20" s="210">
        <f t="shared" si="1"/>
        <v>0</v>
      </c>
    </row>
    <row r="21" spans="1:20" s="199" customFormat="1" ht="21" customHeight="1" x14ac:dyDescent="0.25">
      <c r="A21" s="200">
        <v>2</v>
      </c>
      <c r="B21" s="201">
        <v>1</v>
      </c>
      <c r="C21" s="201">
        <v>3</v>
      </c>
      <c r="D21" s="201">
        <v>1</v>
      </c>
      <c r="E21" s="202" t="s">
        <v>369</v>
      </c>
      <c r="F21" s="203" t="s">
        <v>50</v>
      </c>
      <c r="G21" s="204">
        <v>1320000</v>
      </c>
      <c r="H21" s="205">
        <v>0</v>
      </c>
      <c r="I21" s="204"/>
      <c r="J21" s="204"/>
      <c r="K21" s="204"/>
      <c r="L21" s="204"/>
      <c r="M21" s="204"/>
      <c r="N21" s="204"/>
      <c r="O21" s="204"/>
      <c r="P21" s="204"/>
      <c r="Q21" s="206"/>
      <c r="R21" s="204"/>
      <c r="S21" s="210">
        <f t="shared" si="1"/>
        <v>1320000</v>
      </c>
    </row>
    <row r="22" spans="1:20" s="199" customFormat="1" ht="20.25" customHeight="1" x14ac:dyDescent="0.25">
      <c r="A22" s="200">
        <v>2</v>
      </c>
      <c r="B22" s="201">
        <v>1</v>
      </c>
      <c r="C22" s="201">
        <v>3</v>
      </c>
      <c r="D22" s="201">
        <v>2</v>
      </c>
      <c r="E22" s="202" t="s">
        <v>369</v>
      </c>
      <c r="F22" s="203" t="s">
        <v>384</v>
      </c>
      <c r="G22" s="204">
        <v>193500</v>
      </c>
      <c r="H22" s="205">
        <v>193500</v>
      </c>
      <c r="I22" s="204"/>
      <c r="J22" s="204"/>
      <c r="K22" s="204"/>
      <c r="L22" s="204"/>
      <c r="M22" s="204"/>
      <c r="N22" s="204"/>
      <c r="O22" s="204"/>
      <c r="P22" s="204"/>
      <c r="Q22" s="206"/>
      <c r="R22" s="204"/>
      <c r="S22" s="210">
        <f t="shared" si="1"/>
        <v>387000</v>
      </c>
    </row>
    <row r="23" spans="1:20" s="199" customFormat="1" ht="21" hidden="1" customHeight="1" x14ac:dyDescent="0.25">
      <c r="A23" s="200">
        <v>2</v>
      </c>
      <c r="B23" s="201">
        <v>1</v>
      </c>
      <c r="C23" s="201">
        <v>4</v>
      </c>
      <c r="D23" s="201">
        <v>2</v>
      </c>
      <c r="E23" s="202" t="s">
        <v>385</v>
      </c>
      <c r="F23" s="203" t="s">
        <v>386</v>
      </c>
      <c r="G23" s="204">
        <v>0</v>
      </c>
      <c r="H23" s="204">
        <v>0</v>
      </c>
      <c r="I23" s="204"/>
      <c r="J23" s="204"/>
      <c r="K23" s="204"/>
      <c r="L23" s="204"/>
      <c r="M23" s="204"/>
      <c r="N23" s="204"/>
      <c r="O23" s="204"/>
      <c r="P23" s="204"/>
      <c r="Q23" s="206"/>
      <c r="R23" s="204"/>
      <c r="S23" s="210">
        <f t="shared" si="1"/>
        <v>0</v>
      </c>
    </row>
    <row r="24" spans="1:20" s="199" customFormat="1" ht="21" customHeight="1" x14ac:dyDescent="0.25">
      <c r="A24" s="200">
        <v>2</v>
      </c>
      <c r="B24" s="201">
        <v>1</v>
      </c>
      <c r="C24" s="201">
        <v>4</v>
      </c>
      <c r="D24" s="201">
        <v>2</v>
      </c>
      <c r="E24" s="202" t="s">
        <v>387</v>
      </c>
      <c r="F24" s="203" t="s">
        <v>388</v>
      </c>
      <c r="G24" s="204">
        <v>0</v>
      </c>
      <c r="H24" s="204">
        <v>127967.45</v>
      </c>
      <c r="I24" s="204"/>
      <c r="J24" s="204"/>
      <c r="K24" s="204"/>
      <c r="L24" s="204"/>
      <c r="M24" s="204"/>
      <c r="N24" s="204"/>
      <c r="O24" s="204"/>
      <c r="P24" s="204"/>
      <c r="Q24" s="206"/>
      <c r="R24" s="204"/>
      <c r="S24" s="210">
        <f t="shared" si="1"/>
        <v>127967.45</v>
      </c>
    </row>
    <row r="25" spans="1:20" s="199" customFormat="1" ht="21" customHeight="1" x14ac:dyDescent="0.25">
      <c r="A25" s="200">
        <v>2</v>
      </c>
      <c r="B25" s="201">
        <v>1</v>
      </c>
      <c r="C25" s="201">
        <v>5</v>
      </c>
      <c r="D25" s="201">
        <v>1</v>
      </c>
      <c r="E25" s="202" t="s">
        <v>369</v>
      </c>
      <c r="F25" s="212" t="s">
        <v>389</v>
      </c>
      <c r="G25" s="204">
        <v>0</v>
      </c>
      <c r="H25" s="205">
        <v>1454940.65</v>
      </c>
      <c r="I25" s="204"/>
      <c r="J25" s="204"/>
      <c r="K25" s="204"/>
      <c r="L25" s="204"/>
      <c r="M25" s="204"/>
      <c r="N25" s="204"/>
      <c r="O25" s="204"/>
      <c r="P25" s="204"/>
      <c r="Q25" s="206"/>
      <c r="R25" s="204"/>
      <c r="S25" s="210">
        <f t="shared" si="1"/>
        <v>1454940.65</v>
      </c>
    </row>
    <row r="26" spans="1:20" s="199" customFormat="1" ht="21" customHeight="1" x14ac:dyDescent="0.25">
      <c r="A26" s="200">
        <v>2</v>
      </c>
      <c r="B26" s="201">
        <v>1</v>
      </c>
      <c r="C26" s="201">
        <v>5</v>
      </c>
      <c r="D26" s="201">
        <v>2</v>
      </c>
      <c r="E26" s="202" t="s">
        <v>369</v>
      </c>
      <c r="F26" s="212" t="s">
        <v>390</v>
      </c>
      <c r="G26" s="204">
        <v>0</v>
      </c>
      <c r="H26" s="205">
        <v>1491276.9</v>
      </c>
      <c r="I26" s="204"/>
      <c r="J26" s="204"/>
      <c r="K26" s="204"/>
      <c r="L26" s="204"/>
      <c r="M26" s="204"/>
      <c r="N26" s="204"/>
      <c r="O26" s="204"/>
      <c r="P26" s="204"/>
      <c r="Q26" s="206"/>
      <c r="R26" s="204"/>
      <c r="S26" s="210">
        <f t="shared" si="1"/>
        <v>1491276.9</v>
      </c>
    </row>
    <row r="27" spans="1:20" s="199" customFormat="1" ht="21" customHeight="1" thickBot="1" x14ac:dyDescent="0.3">
      <c r="A27" s="213">
        <v>2</v>
      </c>
      <c r="B27" s="214">
        <v>1</v>
      </c>
      <c r="C27" s="214">
        <v>5</v>
      </c>
      <c r="D27" s="214">
        <v>3</v>
      </c>
      <c r="E27" s="215" t="s">
        <v>369</v>
      </c>
      <c r="F27" s="216" t="s">
        <v>391</v>
      </c>
      <c r="G27" s="217">
        <v>0</v>
      </c>
      <c r="H27" s="218">
        <v>187806.85</v>
      </c>
      <c r="I27" s="217"/>
      <c r="J27" s="217"/>
      <c r="K27" s="217"/>
      <c r="L27" s="217"/>
      <c r="M27" s="217"/>
      <c r="N27" s="217"/>
      <c r="O27" s="217"/>
      <c r="P27" s="217"/>
      <c r="Q27" s="219"/>
      <c r="R27" s="217"/>
      <c r="S27" s="220">
        <f t="shared" si="1"/>
        <v>187806.85</v>
      </c>
    </row>
    <row r="28" spans="1:20" s="199" customFormat="1" ht="21" customHeight="1" thickBot="1" x14ac:dyDescent="0.3">
      <c r="A28" s="221"/>
      <c r="B28" s="222"/>
      <c r="C28" s="222"/>
      <c r="D28" s="222"/>
      <c r="E28" s="222"/>
      <c r="F28" s="222"/>
      <c r="G28" s="222"/>
      <c r="H28" s="223"/>
      <c r="I28" s="223"/>
      <c r="J28" s="223"/>
      <c r="K28" s="223"/>
      <c r="L28" s="223"/>
      <c r="M28" s="223"/>
      <c r="N28" s="223"/>
      <c r="O28" s="223"/>
      <c r="P28" s="223"/>
      <c r="Q28" s="224"/>
      <c r="R28" s="223"/>
      <c r="S28" s="225"/>
    </row>
    <row r="29" spans="1:20" s="199" customFormat="1" ht="28.5" customHeight="1" thickBot="1" x14ac:dyDescent="0.3">
      <c r="A29" s="226"/>
      <c r="B29" s="227"/>
      <c r="C29" s="227"/>
      <c r="D29" s="227"/>
      <c r="E29" s="227"/>
      <c r="F29" s="227" t="s">
        <v>392</v>
      </c>
      <c r="G29" s="228">
        <f t="shared" ref="G29:R29" si="2">SUM(G30:G72)</f>
        <v>5842100.79</v>
      </c>
      <c r="H29" s="229">
        <f t="shared" si="2"/>
        <v>4624268.32</v>
      </c>
      <c r="I29" s="229">
        <f t="shared" si="2"/>
        <v>0</v>
      </c>
      <c r="J29" s="229">
        <f t="shared" si="2"/>
        <v>0</v>
      </c>
      <c r="K29" s="229">
        <f t="shared" si="2"/>
        <v>0</v>
      </c>
      <c r="L29" s="229">
        <f t="shared" si="2"/>
        <v>0</v>
      </c>
      <c r="M29" s="229">
        <f t="shared" si="2"/>
        <v>0</v>
      </c>
      <c r="N29" s="229">
        <f t="shared" si="2"/>
        <v>0</v>
      </c>
      <c r="O29" s="229">
        <f t="shared" si="2"/>
        <v>0</v>
      </c>
      <c r="P29" s="229">
        <f t="shared" si="2"/>
        <v>0</v>
      </c>
      <c r="Q29" s="230">
        <f t="shared" si="2"/>
        <v>0</v>
      </c>
      <c r="R29" s="229">
        <f t="shared" si="2"/>
        <v>0</v>
      </c>
      <c r="S29" s="231">
        <f>SUM(G29:R29)</f>
        <v>10466369.109999999</v>
      </c>
      <c r="T29" s="198">
        <f>+S29-10466369.11</f>
        <v>0</v>
      </c>
    </row>
    <row r="30" spans="1:20" s="199" customFormat="1" ht="28.5" customHeight="1" x14ac:dyDescent="0.25">
      <c r="A30" s="190">
        <v>2</v>
      </c>
      <c r="B30" s="191">
        <v>2</v>
      </c>
      <c r="C30" s="191">
        <v>1</v>
      </c>
      <c r="D30" s="191">
        <v>2</v>
      </c>
      <c r="E30" s="192" t="s">
        <v>369</v>
      </c>
      <c r="F30" s="232" t="s">
        <v>393</v>
      </c>
      <c r="G30" s="233">
        <v>175606.06</v>
      </c>
      <c r="H30" s="194">
        <v>280071.28999999998</v>
      </c>
      <c r="I30" s="194"/>
      <c r="J30" s="194"/>
      <c r="K30" s="194"/>
      <c r="L30" s="194"/>
      <c r="M30" s="194"/>
      <c r="N30" s="194"/>
      <c r="O30" s="194"/>
      <c r="P30" s="194"/>
      <c r="Q30" s="196"/>
      <c r="R30" s="194"/>
      <c r="S30" s="197">
        <f t="shared" si="1"/>
        <v>455677.35</v>
      </c>
      <c r="T30" s="198"/>
    </row>
    <row r="31" spans="1:20" s="199" customFormat="1" ht="27.75" customHeight="1" x14ac:dyDescent="0.25">
      <c r="A31" s="200">
        <v>2</v>
      </c>
      <c r="B31" s="201">
        <v>2</v>
      </c>
      <c r="C31" s="201">
        <v>1</v>
      </c>
      <c r="D31" s="201">
        <v>3</v>
      </c>
      <c r="E31" s="202" t="s">
        <v>369</v>
      </c>
      <c r="F31" s="212" t="s">
        <v>75</v>
      </c>
      <c r="G31" s="234">
        <v>36427.410000000003</v>
      </c>
      <c r="H31" s="204">
        <v>30246.84</v>
      </c>
      <c r="I31" s="204"/>
      <c r="J31" s="204"/>
      <c r="K31" s="204"/>
      <c r="L31" s="204"/>
      <c r="M31" s="204"/>
      <c r="N31" s="204"/>
      <c r="O31" s="204"/>
      <c r="P31" s="204"/>
      <c r="Q31" s="206"/>
      <c r="R31" s="204"/>
      <c r="S31" s="210">
        <f t="shared" si="1"/>
        <v>66674.25</v>
      </c>
    </row>
    <row r="32" spans="1:20" s="199" customFormat="1" ht="28.5" hidden="1" customHeight="1" x14ac:dyDescent="0.25">
      <c r="A32" s="200">
        <v>2</v>
      </c>
      <c r="B32" s="201">
        <v>2</v>
      </c>
      <c r="C32" s="201">
        <v>1</v>
      </c>
      <c r="D32" s="201">
        <v>4</v>
      </c>
      <c r="E32" s="202" t="s">
        <v>369</v>
      </c>
      <c r="F32" s="212" t="s">
        <v>394</v>
      </c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6"/>
      <c r="R32" s="204"/>
      <c r="S32" s="210">
        <f t="shared" si="1"/>
        <v>0</v>
      </c>
    </row>
    <row r="33" spans="1:20" s="199" customFormat="1" ht="28.5" customHeight="1" x14ac:dyDescent="0.25">
      <c r="A33" s="200">
        <v>2</v>
      </c>
      <c r="B33" s="201">
        <v>2</v>
      </c>
      <c r="C33" s="201">
        <v>1</v>
      </c>
      <c r="D33" s="201">
        <v>5</v>
      </c>
      <c r="E33" s="202" t="s">
        <v>369</v>
      </c>
      <c r="F33" s="212" t="s">
        <v>395</v>
      </c>
      <c r="G33" s="234">
        <v>12133.06</v>
      </c>
      <c r="H33" s="204">
        <v>87648.97</v>
      </c>
      <c r="I33" s="204"/>
      <c r="J33" s="204"/>
      <c r="K33" s="204"/>
      <c r="L33" s="204"/>
      <c r="M33" s="204"/>
      <c r="N33" s="204"/>
      <c r="O33" s="204"/>
      <c r="P33" s="204"/>
      <c r="Q33" s="206"/>
      <c r="R33" s="204"/>
      <c r="S33" s="210">
        <f t="shared" si="1"/>
        <v>99782.03</v>
      </c>
    </row>
    <row r="34" spans="1:20" s="199" customFormat="1" ht="28.5" customHeight="1" x14ac:dyDescent="0.25">
      <c r="A34" s="200">
        <v>2</v>
      </c>
      <c r="B34" s="201">
        <v>2</v>
      </c>
      <c r="C34" s="201">
        <v>1</v>
      </c>
      <c r="D34" s="201">
        <v>6</v>
      </c>
      <c r="E34" s="202" t="s">
        <v>369</v>
      </c>
      <c r="F34" s="212" t="s">
        <v>79</v>
      </c>
      <c r="G34" s="234">
        <v>475172.26</v>
      </c>
      <c r="H34" s="204">
        <v>349277.86</v>
      </c>
      <c r="I34" s="204"/>
      <c r="J34" s="204"/>
      <c r="K34" s="204"/>
      <c r="L34" s="204"/>
      <c r="M34" s="204"/>
      <c r="N34" s="204"/>
      <c r="O34" s="204"/>
      <c r="P34" s="204"/>
      <c r="Q34" s="206"/>
      <c r="R34" s="204"/>
      <c r="S34" s="210">
        <f>SUM(G34:R34)</f>
        <v>824450.12</v>
      </c>
      <c r="T34" s="198"/>
    </row>
    <row r="35" spans="1:20" s="199" customFormat="1" ht="28.5" customHeight="1" x14ac:dyDescent="0.25">
      <c r="A35" s="200">
        <v>2</v>
      </c>
      <c r="B35" s="201">
        <v>2</v>
      </c>
      <c r="C35" s="201">
        <v>1</v>
      </c>
      <c r="D35" s="201">
        <v>7</v>
      </c>
      <c r="E35" s="202" t="s">
        <v>369</v>
      </c>
      <c r="F35" s="212" t="s">
        <v>396</v>
      </c>
      <c r="G35" s="234">
        <v>16000</v>
      </c>
      <c r="H35" s="204">
        <v>77292</v>
      </c>
      <c r="I35" s="204"/>
      <c r="J35" s="204"/>
      <c r="K35" s="204"/>
      <c r="L35" s="204"/>
      <c r="M35" s="204"/>
      <c r="N35" s="204"/>
      <c r="O35" s="204"/>
      <c r="P35" s="204"/>
      <c r="Q35" s="206"/>
      <c r="R35" s="204"/>
      <c r="S35" s="210">
        <f t="shared" si="1"/>
        <v>93292</v>
      </c>
    </row>
    <row r="36" spans="1:20" s="199" customFormat="1" ht="28.5" customHeight="1" x14ac:dyDescent="0.25">
      <c r="A36" s="200">
        <v>2</v>
      </c>
      <c r="B36" s="201">
        <v>2</v>
      </c>
      <c r="C36" s="201">
        <v>1</v>
      </c>
      <c r="D36" s="201">
        <v>8</v>
      </c>
      <c r="E36" s="202" t="s">
        <v>369</v>
      </c>
      <c r="F36" s="212" t="s">
        <v>397</v>
      </c>
      <c r="G36" s="234">
        <v>16039</v>
      </c>
      <c r="H36" s="204">
        <v>7375</v>
      </c>
      <c r="I36" s="204"/>
      <c r="J36" s="204"/>
      <c r="K36" s="204"/>
      <c r="L36" s="204"/>
      <c r="M36" s="204"/>
      <c r="N36" s="204"/>
      <c r="O36" s="204"/>
      <c r="P36" s="204"/>
      <c r="Q36" s="206"/>
      <c r="R36" s="204"/>
      <c r="S36" s="210">
        <f t="shared" si="1"/>
        <v>23414</v>
      </c>
    </row>
    <row r="37" spans="1:20" s="199" customFormat="1" ht="28.5" customHeight="1" x14ac:dyDescent="0.25">
      <c r="A37" s="200">
        <v>2</v>
      </c>
      <c r="B37" s="201">
        <v>2</v>
      </c>
      <c r="C37" s="201">
        <v>2</v>
      </c>
      <c r="D37" s="201">
        <v>1</v>
      </c>
      <c r="E37" s="202" t="s">
        <v>369</v>
      </c>
      <c r="F37" s="212" t="s">
        <v>87</v>
      </c>
      <c r="G37" s="234">
        <v>1138700</v>
      </c>
      <c r="H37" s="204">
        <v>987593.1</v>
      </c>
      <c r="I37" s="204"/>
      <c r="J37" s="204"/>
      <c r="K37" s="204"/>
      <c r="L37" s="204"/>
      <c r="M37" s="204"/>
      <c r="N37" s="204"/>
      <c r="O37" s="204"/>
      <c r="P37" s="204"/>
      <c r="Q37" s="206"/>
      <c r="R37" s="204"/>
      <c r="S37" s="210">
        <f t="shared" si="1"/>
        <v>2126293.1</v>
      </c>
    </row>
    <row r="38" spans="1:20" s="199" customFormat="1" ht="24" customHeight="1" x14ac:dyDescent="0.25">
      <c r="A38" s="200">
        <v>2</v>
      </c>
      <c r="B38" s="201">
        <v>2</v>
      </c>
      <c r="C38" s="201">
        <v>2</v>
      </c>
      <c r="D38" s="201">
        <v>2</v>
      </c>
      <c r="E38" s="202" t="s">
        <v>369</v>
      </c>
      <c r="F38" s="212" t="s">
        <v>398</v>
      </c>
      <c r="G38" s="234">
        <v>218300</v>
      </c>
      <c r="H38" s="204">
        <v>27360.7</v>
      </c>
      <c r="I38" s="204"/>
      <c r="J38" s="204"/>
      <c r="K38" s="204"/>
      <c r="L38" s="204"/>
      <c r="M38" s="204"/>
      <c r="N38" s="204"/>
      <c r="O38" s="204"/>
      <c r="P38" s="204"/>
      <c r="Q38" s="206"/>
      <c r="R38" s="204"/>
      <c r="S38" s="210">
        <f t="shared" si="1"/>
        <v>245660.7</v>
      </c>
    </row>
    <row r="39" spans="1:20" s="199" customFormat="1" ht="24" customHeight="1" x14ac:dyDescent="0.25">
      <c r="A39" s="200">
        <v>2</v>
      </c>
      <c r="B39" s="201">
        <v>2</v>
      </c>
      <c r="C39" s="201">
        <v>3</v>
      </c>
      <c r="D39" s="201">
        <v>1</v>
      </c>
      <c r="E39" s="202" t="s">
        <v>369</v>
      </c>
      <c r="F39" s="212" t="s">
        <v>399</v>
      </c>
      <c r="G39" s="234">
        <v>0</v>
      </c>
      <c r="H39" s="204">
        <v>259948.12</v>
      </c>
      <c r="I39" s="204"/>
      <c r="J39" s="204"/>
      <c r="K39" s="204"/>
      <c r="L39" s="204"/>
      <c r="M39" s="204"/>
      <c r="N39" s="204"/>
      <c r="O39" s="204"/>
      <c r="P39" s="204"/>
      <c r="Q39" s="206"/>
      <c r="R39" s="204"/>
      <c r="S39" s="210">
        <f t="shared" si="1"/>
        <v>259948.12</v>
      </c>
    </row>
    <row r="40" spans="1:20" s="199" customFormat="1" ht="24" customHeight="1" x14ac:dyDescent="0.25">
      <c r="A40" s="200">
        <v>2</v>
      </c>
      <c r="B40" s="201">
        <v>2</v>
      </c>
      <c r="C40" s="201">
        <v>3</v>
      </c>
      <c r="D40" s="201">
        <v>1</v>
      </c>
      <c r="E40" s="202" t="s">
        <v>385</v>
      </c>
      <c r="F40" s="212" t="s">
        <v>400</v>
      </c>
      <c r="G40" s="234">
        <v>0</v>
      </c>
      <c r="H40" s="204">
        <v>271670.58</v>
      </c>
      <c r="I40" s="204"/>
      <c r="J40" s="204"/>
      <c r="K40" s="204"/>
      <c r="L40" s="204"/>
      <c r="M40" s="204"/>
      <c r="N40" s="204"/>
      <c r="O40" s="204"/>
      <c r="P40" s="204"/>
      <c r="Q40" s="206"/>
      <c r="R40" s="204"/>
      <c r="S40" s="210">
        <f>SUM(G40:R40)</f>
        <v>271670.58</v>
      </c>
    </row>
    <row r="41" spans="1:20" s="199" customFormat="1" ht="23.25" customHeight="1" x14ac:dyDescent="0.25">
      <c r="A41" s="200">
        <v>2</v>
      </c>
      <c r="B41" s="235">
        <v>2</v>
      </c>
      <c r="C41" s="235">
        <v>4</v>
      </c>
      <c r="D41" s="235">
        <v>1</v>
      </c>
      <c r="E41" s="236" t="s">
        <v>369</v>
      </c>
      <c r="F41" s="237" t="s">
        <v>99</v>
      </c>
      <c r="G41" s="234">
        <v>0</v>
      </c>
      <c r="H41" s="204">
        <v>3180</v>
      </c>
      <c r="I41" s="204"/>
      <c r="J41" s="204"/>
      <c r="K41" s="204"/>
      <c r="L41" s="204"/>
      <c r="M41" s="204"/>
      <c r="N41" s="204"/>
      <c r="O41" s="204"/>
      <c r="P41" s="204"/>
      <c r="Q41" s="206"/>
      <c r="R41" s="204"/>
      <c r="S41" s="210">
        <f t="shared" si="1"/>
        <v>3180</v>
      </c>
      <c r="T41" s="198"/>
    </row>
    <row r="42" spans="1:20" s="199" customFormat="1" ht="24" hidden="1" customHeight="1" x14ac:dyDescent="0.25">
      <c r="A42" s="200">
        <v>2</v>
      </c>
      <c r="B42" s="235">
        <v>2</v>
      </c>
      <c r="C42" s="235">
        <v>4</v>
      </c>
      <c r="D42" s="235">
        <v>2</v>
      </c>
      <c r="E42" s="236" t="s">
        <v>369</v>
      </c>
      <c r="F42" s="237" t="s">
        <v>101</v>
      </c>
      <c r="G42" s="234">
        <v>0</v>
      </c>
      <c r="H42" s="204">
        <v>0</v>
      </c>
      <c r="I42" s="204"/>
      <c r="J42" s="204"/>
      <c r="K42" s="204"/>
      <c r="L42" s="204"/>
      <c r="M42" s="204"/>
      <c r="N42" s="204"/>
      <c r="O42" s="204"/>
      <c r="P42" s="204"/>
      <c r="Q42" s="206"/>
      <c r="R42" s="204"/>
      <c r="S42" s="210">
        <f t="shared" si="1"/>
        <v>0</v>
      </c>
    </row>
    <row r="43" spans="1:20" s="199" customFormat="1" ht="24" hidden="1" customHeight="1" x14ac:dyDescent="0.25">
      <c r="A43" s="200">
        <v>2</v>
      </c>
      <c r="B43" s="235">
        <v>2</v>
      </c>
      <c r="C43" s="235">
        <v>4</v>
      </c>
      <c r="D43" s="235">
        <v>3</v>
      </c>
      <c r="E43" s="236" t="s">
        <v>369</v>
      </c>
      <c r="F43" s="237" t="s">
        <v>103</v>
      </c>
      <c r="G43" s="234">
        <v>0</v>
      </c>
      <c r="H43" s="204">
        <v>0</v>
      </c>
      <c r="I43" s="204"/>
      <c r="J43" s="204"/>
      <c r="K43" s="204"/>
      <c r="L43" s="204"/>
      <c r="M43" s="204"/>
      <c r="N43" s="204"/>
      <c r="O43" s="204"/>
      <c r="P43" s="204"/>
      <c r="Q43" s="206"/>
      <c r="R43" s="204"/>
      <c r="S43" s="210">
        <f t="shared" si="1"/>
        <v>0</v>
      </c>
    </row>
    <row r="44" spans="1:20" s="199" customFormat="1" ht="22.5" customHeight="1" x14ac:dyDescent="0.25">
      <c r="A44" s="200">
        <v>2</v>
      </c>
      <c r="B44" s="235">
        <v>2</v>
      </c>
      <c r="C44" s="235">
        <v>4</v>
      </c>
      <c r="D44" s="235">
        <v>4</v>
      </c>
      <c r="E44" s="236" t="s">
        <v>369</v>
      </c>
      <c r="F44" s="237" t="s">
        <v>105</v>
      </c>
      <c r="G44" s="234">
        <v>10654.72</v>
      </c>
      <c r="H44" s="204">
        <v>1300</v>
      </c>
      <c r="I44" s="204"/>
      <c r="J44" s="204"/>
      <c r="K44" s="204"/>
      <c r="L44" s="204"/>
      <c r="M44" s="204"/>
      <c r="N44" s="204"/>
      <c r="O44" s="204"/>
      <c r="P44" s="204"/>
      <c r="Q44" s="206"/>
      <c r="R44" s="204"/>
      <c r="S44" s="210">
        <f t="shared" si="1"/>
        <v>11954.72</v>
      </c>
      <c r="T44" s="198"/>
    </row>
    <row r="45" spans="1:20" s="199" customFormat="1" ht="1.5" hidden="1" customHeight="1" x14ac:dyDescent="0.25">
      <c r="A45" s="200">
        <v>2</v>
      </c>
      <c r="B45" s="235">
        <v>2</v>
      </c>
      <c r="C45" s="235">
        <v>5</v>
      </c>
      <c r="D45" s="235">
        <v>1</v>
      </c>
      <c r="E45" s="236" t="s">
        <v>369</v>
      </c>
      <c r="F45" s="237" t="s">
        <v>401</v>
      </c>
      <c r="G45" s="234">
        <v>0</v>
      </c>
      <c r="H45" s="204">
        <v>0</v>
      </c>
      <c r="I45" s="204"/>
      <c r="J45" s="204"/>
      <c r="K45" s="204"/>
      <c r="L45" s="204"/>
      <c r="M45" s="204"/>
      <c r="N45" s="204"/>
      <c r="O45" s="204"/>
      <c r="P45" s="204"/>
      <c r="Q45" s="206"/>
      <c r="R45" s="204"/>
      <c r="S45" s="210">
        <f t="shared" si="1"/>
        <v>0</v>
      </c>
    </row>
    <row r="46" spans="1:20" s="199" customFormat="1" ht="24" hidden="1" customHeight="1" x14ac:dyDescent="0.25">
      <c r="A46" s="200">
        <v>2</v>
      </c>
      <c r="B46" s="235">
        <v>2</v>
      </c>
      <c r="C46" s="235">
        <v>5</v>
      </c>
      <c r="D46" s="235">
        <v>3</v>
      </c>
      <c r="E46" s="236" t="s">
        <v>374</v>
      </c>
      <c r="F46" s="237" t="s">
        <v>402</v>
      </c>
      <c r="G46" s="234">
        <v>0</v>
      </c>
      <c r="H46" s="204">
        <v>0</v>
      </c>
      <c r="I46" s="204"/>
      <c r="J46" s="204"/>
      <c r="K46" s="204"/>
      <c r="L46" s="204"/>
      <c r="M46" s="204"/>
      <c r="N46" s="204"/>
      <c r="O46" s="204"/>
      <c r="P46" s="204"/>
      <c r="Q46" s="206"/>
      <c r="R46" s="204"/>
      <c r="S46" s="210">
        <f t="shared" si="1"/>
        <v>0</v>
      </c>
    </row>
    <row r="47" spans="1:20" s="199" customFormat="1" ht="24" hidden="1" customHeight="1" x14ac:dyDescent="0.25">
      <c r="A47" s="200">
        <v>2</v>
      </c>
      <c r="B47" s="235">
        <v>2</v>
      </c>
      <c r="C47" s="235">
        <v>5</v>
      </c>
      <c r="D47" s="235">
        <v>3</v>
      </c>
      <c r="E47" s="236" t="s">
        <v>387</v>
      </c>
      <c r="F47" s="237" t="s">
        <v>403</v>
      </c>
      <c r="G47" s="234">
        <v>0</v>
      </c>
      <c r="H47" s="204">
        <v>0</v>
      </c>
      <c r="I47" s="204"/>
      <c r="J47" s="204"/>
      <c r="K47" s="204"/>
      <c r="L47" s="204"/>
      <c r="M47" s="204"/>
      <c r="N47" s="204"/>
      <c r="O47" s="204"/>
      <c r="P47" s="204"/>
      <c r="Q47" s="206"/>
      <c r="R47" s="204"/>
      <c r="S47" s="210">
        <f t="shared" si="1"/>
        <v>0</v>
      </c>
    </row>
    <row r="48" spans="1:20" s="199" customFormat="1" ht="24" hidden="1" customHeight="1" x14ac:dyDescent="0.25">
      <c r="A48" s="200">
        <v>2</v>
      </c>
      <c r="B48" s="235">
        <v>2</v>
      </c>
      <c r="C48" s="235">
        <v>5</v>
      </c>
      <c r="D48" s="201">
        <v>4</v>
      </c>
      <c r="E48" s="202" t="s">
        <v>369</v>
      </c>
      <c r="F48" s="212" t="s">
        <v>404</v>
      </c>
      <c r="G48" s="204">
        <v>0</v>
      </c>
      <c r="H48" s="204">
        <v>0</v>
      </c>
      <c r="I48" s="204"/>
      <c r="J48" s="204"/>
      <c r="K48" s="204"/>
      <c r="L48" s="204"/>
      <c r="M48" s="204"/>
      <c r="N48" s="204"/>
      <c r="O48" s="204"/>
      <c r="P48" s="204"/>
      <c r="Q48" s="206"/>
      <c r="R48" s="204"/>
      <c r="S48" s="210">
        <f t="shared" si="1"/>
        <v>0</v>
      </c>
      <c r="T48" s="198"/>
    </row>
    <row r="49" spans="1:20" s="199" customFormat="1" ht="24" hidden="1" customHeight="1" x14ac:dyDescent="0.25">
      <c r="A49" s="200">
        <v>2</v>
      </c>
      <c r="B49" s="235">
        <v>2</v>
      </c>
      <c r="C49" s="235">
        <v>5</v>
      </c>
      <c r="D49" s="201">
        <v>8</v>
      </c>
      <c r="E49" s="202" t="s">
        <v>369</v>
      </c>
      <c r="F49" s="212" t="s">
        <v>116</v>
      </c>
      <c r="G49" s="204">
        <v>0</v>
      </c>
      <c r="H49" s="204">
        <v>0</v>
      </c>
      <c r="I49" s="204"/>
      <c r="J49" s="204"/>
      <c r="K49" s="204"/>
      <c r="L49" s="204"/>
      <c r="M49" s="204"/>
      <c r="N49" s="204"/>
      <c r="O49" s="204"/>
      <c r="P49" s="204"/>
      <c r="Q49" s="206"/>
      <c r="R49" s="204"/>
      <c r="S49" s="210">
        <f t="shared" si="1"/>
        <v>0</v>
      </c>
    </row>
    <row r="50" spans="1:20" s="199" customFormat="1" ht="24" hidden="1" customHeight="1" x14ac:dyDescent="0.25">
      <c r="A50" s="200">
        <v>2</v>
      </c>
      <c r="B50" s="201">
        <v>2</v>
      </c>
      <c r="C50" s="201">
        <v>6</v>
      </c>
      <c r="D50" s="201">
        <v>1</v>
      </c>
      <c r="E50" s="202" t="s">
        <v>369</v>
      </c>
      <c r="F50" s="212" t="s">
        <v>405</v>
      </c>
      <c r="G50" s="204">
        <v>0</v>
      </c>
      <c r="H50" s="204">
        <v>0</v>
      </c>
      <c r="I50" s="204"/>
      <c r="J50" s="204"/>
      <c r="K50" s="204"/>
      <c r="L50" s="204"/>
      <c r="M50" s="204"/>
      <c r="N50" s="204"/>
      <c r="O50" s="204"/>
      <c r="P50" s="204"/>
      <c r="Q50" s="206"/>
      <c r="R50" s="204"/>
      <c r="S50" s="210">
        <f t="shared" si="1"/>
        <v>0</v>
      </c>
    </row>
    <row r="51" spans="1:20" s="242" customFormat="1" ht="24" customHeight="1" x14ac:dyDescent="0.25">
      <c r="A51" s="238">
        <v>2</v>
      </c>
      <c r="B51" s="235">
        <v>2</v>
      </c>
      <c r="C51" s="235">
        <v>6</v>
      </c>
      <c r="D51" s="235">
        <v>2</v>
      </c>
      <c r="E51" s="236" t="s">
        <v>369</v>
      </c>
      <c r="F51" s="237" t="s">
        <v>406</v>
      </c>
      <c r="G51" s="239">
        <v>55935.87</v>
      </c>
      <c r="H51" s="239">
        <v>35716.43</v>
      </c>
      <c r="I51" s="239"/>
      <c r="J51" s="204"/>
      <c r="K51" s="239"/>
      <c r="L51" s="239"/>
      <c r="M51" s="204"/>
      <c r="N51" s="204"/>
      <c r="O51" s="239"/>
      <c r="P51" s="239"/>
      <c r="Q51" s="240"/>
      <c r="R51" s="239"/>
      <c r="S51" s="207">
        <f t="shared" si="1"/>
        <v>91652.3</v>
      </c>
      <c r="T51" s="241"/>
    </row>
    <row r="52" spans="1:20" s="199" customFormat="1" ht="23.25" customHeight="1" x14ac:dyDescent="0.25">
      <c r="A52" s="200">
        <v>2</v>
      </c>
      <c r="B52" s="201">
        <v>2</v>
      </c>
      <c r="C52" s="201">
        <v>6</v>
      </c>
      <c r="D52" s="201">
        <v>3</v>
      </c>
      <c r="E52" s="202" t="s">
        <v>369</v>
      </c>
      <c r="F52" s="212" t="s">
        <v>407</v>
      </c>
      <c r="G52" s="204">
        <v>0</v>
      </c>
      <c r="H52" s="204">
        <v>70269</v>
      </c>
      <c r="I52" s="204"/>
      <c r="J52" s="204"/>
      <c r="K52" s="204"/>
      <c r="L52" s="204"/>
      <c r="M52" s="204"/>
      <c r="N52" s="204"/>
      <c r="O52" s="204"/>
      <c r="P52" s="204"/>
      <c r="Q52" s="206"/>
      <c r="R52" s="204"/>
      <c r="S52" s="210">
        <f t="shared" si="1"/>
        <v>70269</v>
      </c>
    </row>
    <row r="53" spans="1:20" s="199" customFormat="1" ht="22.5" hidden="1" customHeight="1" x14ac:dyDescent="0.25">
      <c r="A53" s="200">
        <v>2</v>
      </c>
      <c r="B53" s="201">
        <v>2</v>
      </c>
      <c r="C53" s="201">
        <v>7</v>
      </c>
      <c r="D53" s="201">
        <v>1</v>
      </c>
      <c r="E53" s="202" t="s">
        <v>369</v>
      </c>
      <c r="F53" s="212" t="s">
        <v>408</v>
      </c>
      <c r="G53" s="204">
        <v>0</v>
      </c>
      <c r="H53" s="204">
        <v>0</v>
      </c>
      <c r="I53" s="204"/>
      <c r="J53" s="204"/>
      <c r="K53" s="204"/>
      <c r="L53" s="204"/>
      <c r="M53" s="204"/>
      <c r="N53" s="204"/>
      <c r="O53" s="204"/>
      <c r="P53" s="204"/>
      <c r="Q53" s="206"/>
      <c r="R53" s="204"/>
      <c r="S53" s="210">
        <f t="shared" si="1"/>
        <v>0</v>
      </c>
    </row>
    <row r="54" spans="1:20" s="199" customFormat="1" ht="24.75" customHeight="1" x14ac:dyDescent="0.25">
      <c r="A54" s="200">
        <v>2</v>
      </c>
      <c r="B54" s="201">
        <v>2</v>
      </c>
      <c r="C54" s="201">
        <v>7</v>
      </c>
      <c r="D54" s="201">
        <v>2</v>
      </c>
      <c r="E54" s="202" t="s">
        <v>369</v>
      </c>
      <c r="F54" s="212" t="s">
        <v>409</v>
      </c>
      <c r="G54" s="239">
        <v>13570</v>
      </c>
      <c r="H54" s="204">
        <v>0</v>
      </c>
      <c r="I54" s="204"/>
      <c r="J54" s="204"/>
      <c r="K54" s="204"/>
      <c r="L54" s="204"/>
      <c r="M54" s="204"/>
      <c r="N54" s="204"/>
      <c r="O54" s="204"/>
      <c r="P54" s="204"/>
      <c r="Q54" s="206"/>
      <c r="R54" s="204"/>
      <c r="S54" s="210">
        <f t="shared" si="1"/>
        <v>13570</v>
      </c>
      <c r="T54" s="198"/>
    </row>
    <row r="55" spans="1:20" s="199" customFormat="1" ht="22.5" hidden="1" customHeight="1" x14ac:dyDescent="0.25">
      <c r="A55" s="200">
        <v>2</v>
      </c>
      <c r="B55" s="201">
        <v>2</v>
      </c>
      <c r="C55" s="201">
        <v>7</v>
      </c>
      <c r="D55" s="201">
        <v>2</v>
      </c>
      <c r="E55" s="202" t="s">
        <v>385</v>
      </c>
      <c r="F55" s="212" t="s">
        <v>410</v>
      </c>
      <c r="G55" s="204"/>
      <c r="H55" s="204">
        <v>0</v>
      </c>
      <c r="I55" s="204"/>
      <c r="J55" s="204"/>
      <c r="K55" s="204"/>
      <c r="L55" s="204"/>
      <c r="M55" s="204"/>
      <c r="N55" s="204"/>
      <c r="O55" s="204"/>
      <c r="P55" s="204"/>
      <c r="Q55" s="206"/>
      <c r="R55" s="204"/>
      <c r="S55" s="210">
        <f t="shared" si="1"/>
        <v>0</v>
      </c>
    </row>
    <row r="56" spans="1:20" s="199" customFormat="1" ht="22.5" hidden="1" customHeight="1" x14ac:dyDescent="0.25">
      <c r="A56" s="200">
        <v>2</v>
      </c>
      <c r="B56" s="201">
        <v>2</v>
      </c>
      <c r="C56" s="201">
        <v>7</v>
      </c>
      <c r="D56" s="201">
        <v>2</v>
      </c>
      <c r="E56" s="202" t="s">
        <v>387</v>
      </c>
      <c r="F56" s="212" t="s">
        <v>134</v>
      </c>
      <c r="G56" s="204">
        <v>0</v>
      </c>
      <c r="H56" s="204">
        <v>0</v>
      </c>
      <c r="I56" s="204"/>
      <c r="J56" s="204"/>
      <c r="K56" s="204"/>
      <c r="L56" s="204"/>
      <c r="M56" s="204"/>
      <c r="N56" s="204"/>
      <c r="O56" s="204"/>
      <c r="P56" s="204"/>
      <c r="Q56" s="206"/>
      <c r="R56" s="204"/>
      <c r="S56" s="210">
        <f t="shared" si="1"/>
        <v>0</v>
      </c>
    </row>
    <row r="57" spans="1:20" s="199" customFormat="1" ht="22.5" hidden="1" customHeight="1" x14ac:dyDescent="0.25">
      <c r="A57" s="200">
        <v>2</v>
      </c>
      <c r="B57" s="201">
        <v>2</v>
      </c>
      <c r="C57" s="201">
        <v>7</v>
      </c>
      <c r="D57" s="201">
        <v>2</v>
      </c>
      <c r="E57" s="202" t="s">
        <v>378</v>
      </c>
      <c r="F57" s="212" t="s">
        <v>411</v>
      </c>
      <c r="G57" s="204">
        <v>0</v>
      </c>
      <c r="H57" s="204">
        <v>0</v>
      </c>
      <c r="I57" s="204"/>
      <c r="J57" s="204"/>
      <c r="K57" s="204"/>
      <c r="L57" s="204"/>
      <c r="M57" s="204"/>
      <c r="N57" s="204"/>
      <c r="O57" s="204"/>
      <c r="P57" s="204"/>
      <c r="Q57" s="206"/>
      <c r="R57" s="204"/>
      <c r="S57" s="210">
        <f t="shared" si="1"/>
        <v>0</v>
      </c>
    </row>
    <row r="58" spans="1:20" s="199" customFormat="1" ht="22.5" customHeight="1" x14ac:dyDescent="0.25">
      <c r="A58" s="200">
        <v>2</v>
      </c>
      <c r="B58" s="201">
        <v>2</v>
      </c>
      <c r="C58" s="201">
        <v>7</v>
      </c>
      <c r="D58" s="201">
        <v>2</v>
      </c>
      <c r="E58" s="202" t="s">
        <v>371</v>
      </c>
      <c r="F58" s="212" t="s">
        <v>412</v>
      </c>
      <c r="G58" s="204">
        <v>169861.9</v>
      </c>
      <c r="H58" s="204">
        <v>68065.039999999994</v>
      </c>
      <c r="I58" s="204"/>
      <c r="J58" s="204"/>
      <c r="K58" s="204"/>
      <c r="L58" s="204"/>
      <c r="M58" s="204"/>
      <c r="N58" s="204"/>
      <c r="O58" s="204"/>
      <c r="P58" s="204"/>
      <c r="Q58" s="206"/>
      <c r="R58" s="204"/>
      <c r="S58" s="210">
        <f t="shared" si="1"/>
        <v>237926.94</v>
      </c>
      <c r="T58" s="198"/>
    </row>
    <row r="59" spans="1:20" s="199" customFormat="1" ht="0.75" hidden="1" customHeight="1" x14ac:dyDescent="0.25">
      <c r="A59" s="200">
        <v>2</v>
      </c>
      <c r="B59" s="201">
        <v>2</v>
      </c>
      <c r="C59" s="201">
        <v>8</v>
      </c>
      <c r="D59" s="201">
        <v>1</v>
      </c>
      <c r="E59" s="202" t="s">
        <v>369</v>
      </c>
      <c r="F59" s="212" t="s">
        <v>413</v>
      </c>
      <c r="G59" s="204">
        <v>0</v>
      </c>
      <c r="H59" s="204">
        <v>0</v>
      </c>
      <c r="I59" s="204"/>
      <c r="J59" s="204"/>
      <c r="K59" s="204"/>
      <c r="L59" s="204"/>
      <c r="M59" s="204"/>
      <c r="N59" s="204"/>
      <c r="O59" s="204"/>
      <c r="P59" s="204"/>
      <c r="Q59" s="206"/>
      <c r="R59" s="204"/>
      <c r="S59" s="210">
        <f t="shared" si="1"/>
        <v>0</v>
      </c>
    </row>
    <row r="60" spans="1:20" s="242" customFormat="1" ht="24.75" customHeight="1" x14ac:dyDescent="0.25">
      <c r="A60" s="238">
        <v>2</v>
      </c>
      <c r="B60" s="235">
        <v>2</v>
      </c>
      <c r="C60" s="235">
        <v>8</v>
      </c>
      <c r="D60" s="235">
        <v>2</v>
      </c>
      <c r="E60" s="236" t="s">
        <v>369</v>
      </c>
      <c r="F60" s="237" t="s">
        <v>140</v>
      </c>
      <c r="G60" s="239">
        <v>206725.15</v>
      </c>
      <c r="H60" s="239">
        <v>1431501.39</v>
      </c>
      <c r="I60" s="239"/>
      <c r="J60" s="239"/>
      <c r="K60" s="239"/>
      <c r="L60" s="239"/>
      <c r="M60" s="239"/>
      <c r="N60" s="239"/>
      <c r="O60" s="239"/>
      <c r="P60" s="239"/>
      <c r="Q60" s="240"/>
      <c r="R60" s="239"/>
      <c r="S60" s="207">
        <f t="shared" si="1"/>
        <v>1638226.5399999998</v>
      </c>
      <c r="T60" s="241"/>
    </row>
    <row r="61" spans="1:20" s="242" customFormat="1" ht="0.75" hidden="1" customHeight="1" x14ac:dyDescent="0.25">
      <c r="A61" s="238">
        <v>2</v>
      </c>
      <c r="B61" s="235">
        <v>2</v>
      </c>
      <c r="C61" s="235">
        <v>8</v>
      </c>
      <c r="D61" s="235">
        <v>4</v>
      </c>
      <c r="E61" s="236" t="s">
        <v>369</v>
      </c>
      <c r="F61" s="243" t="s">
        <v>142</v>
      </c>
      <c r="G61" s="239">
        <v>0</v>
      </c>
      <c r="H61" s="204">
        <v>0</v>
      </c>
      <c r="I61" s="239"/>
      <c r="J61" s="204"/>
      <c r="K61" s="204"/>
      <c r="L61" s="204"/>
      <c r="M61" s="239"/>
      <c r="N61" s="239"/>
      <c r="O61" s="239"/>
      <c r="P61" s="239"/>
      <c r="Q61" s="240"/>
      <c r="R61" s="239"/>
      <c r="S61" s="207">
        <f t="shared" si="1"/>
        <v>0</v>
      </c>
      <c r="T61" s="241"/>
    </row>
    <row r="62" spans="1:20" s="199" customFormat="1" ht="22.5" hidden="1" customHeight="1" x14ac:dyDescent="0.25">
      <c r="A62" s="200">
        <v>2</v>
      </c>
      <c r="B62" s="201">
        <v>2</v>
      </c>
      <c r="C62" s="201">
        <v>8</v>
      </c>
      <c r="D62" s="201">
        <v>5</v>
      </c>
      <c r="E62" s="202" t="s">
        <v>385</v>
      </c>
      <c r="F62" s="212" t="s">
        <v>414</v>
      </c>
      <c r="G62" s="204">
        <v>0</v>
      </c>
      <c r="H62" s="204">
        <v>0</v>
      </c>
      <c r="I62" s="204"/>
      <c r="J62" s="204"/>
      <c r="K62" s="204"/>
      <c r="L62" s="204"/>
      <c r="M62" s="204"/>
      <c r="N62" s="204"/>
      <c r="O62" s="204"/>
      <c r="P62" s="204"/>
      <c r="Q62" s="206"/>
      <c r="R62" s="204"/>
      <c r="S62" s="210">
        <f t="shared" si="1"/>
        <v>0</v>
      </c>
    </row>
    <row r="63" spans="1:20" s="199" customFormat="1" ht="22.5" hidden="1" customHeight="1" x14ac:dyDescent="0.25">
      <c r="A63" s="200">
        <v>2</v>
      </c>
      <c r="B63" s="201">
        <v>2</v>
      </c>
      <c r="C63" s="201">
        <v>8</v>
      </c>
      <c r="D63" s="201">
        <v>5</v>
      </c>
      <c r="E63" s="202" t="s">
        <v>374</v>
      </c>
      <c r="F63" s="212" t="s">
        <v>415</v>
      </c>
      <c r="G63" s="204">
        <v>0</v>
      </c>
      <c r="H63" s="204">
        <v>0</v>
      </c>
      <c r="I63" s="204"/>
      <c r="J63" s="204"/>
      <c r="K63" s="204"/>
      <c r="L63" s="204"/>
      <c r="M63" s="204"/>
      <c r="N63" s="204"/>
      <c r="O63" s="204"/>
      <c r="P63" s="204"/>
      <c r="Q63" s="206"/>
      <c r="R63" s="204"/>
      <c r="S63" s="210">
        <f t="shared" si="1"/>
        <v>0</v>
      </c>
    </row>
    <row r="64" spans="1:20" s="199" customFormat="1" ht="26.25" customHeight="1" x14ac:dyDescent="0.25">
      <c r="A64" s="200">
        <v>2</v>
      </c>
      <c r="B64" s="201">
        <v>2</v>
      </c>
      <c r="C64" s="201">
        <v>8</v>
      </c>
      <c r="D64" s="201">
        <v>6</v>
      </c>
      <c r="E64" s="202" t="s">
        <v>369</v>
      </c>
      <c r="F64" s="243" t="s">
        <v>147</v>
      </c>
      <c r="G64" s="204">
        <v>1375687.13</v>
      </c>
      <c r="H64" s="204">
        <v>443752</v>
      </c>
      <c r="I64" s="204"/>
      <c r="J64" s="204"/>
      <c r="K64" s="204"/>
      <c r="L64" s="204"/>
      <c r="M64" s="204"/>
      <c r="N64" s="204"/>
      <c r="O64" s="204"/>
      <c r="P64" s="204"/>
      <c r="Q64" s="206"/>
      <c r="R64" s="204"/>
      <c r="S64" s="210">
        <f t="shared" si="1"/>
        <v>1819439.13</v>
      </c>
    </row>
    <row r="65" spans="1:20" s="199" customFormat="1" ht="0.75" hidden="1" customHeight="1" x14ac:dyDescent="0.25">
      <c r="A65" s="200">
        <v>2</v>
      </c>
      <c r="B65" s="201">
        <v>2</v>
      </c>
      <c r="C65" s="201">
        <v>8</v>
      </c>
      <c r="D65" s="201">
        <v>6</v>
      </c>
      <c r="E65" s="202" t="s">
        <v>385</v>
      </c>
      <c r="F65" s="243" t="s">
        <v>149</v>
      </c>
      <c r="G65" s="204">
        <v>0</v>
      </c>
      <c r="H65" s="204">
        <v>0</v>
      </c>
      <c r="I65" s="204"/>
      <c r="J65" s="204"/>
      <c r="K65" s="204"/>
      <c r="L65" s="204"/>
      <c r="M65" s="204"/>
      <c r="N65" s="204"/>
      <c r="O65" s="204"/>
      <c r="P65" s="204"/>
      <c r="Q65" s="206"/>
      <c r="R65" s="204"/>
      <c r="S65" s="210">
        <f t="shared" si="1"/>
        <v>0</v>
      </c>
    </row>
    <row r="66" spans="1:20" s="199" customFormat="1" ht="22.5" hidden="1" customHeight="1" x14ac:dyDescent="0.25">
      <c r="A66" s="200">
        <v>2</v>
      </c>
      <c r="B66" s="201">
        <v>2</v>
      </c>
      <c r="C66" s="201">
        <v>8</v>
      </c>
      <c r="D66" s="201">
        <v>6</v>
      </c>
      <c r="E66" s="202" t="s">
        <v>374</v>
      </c>
      <c r="F66" s="243" t="s">
        <v>416</v>
      </c>
      <c r="G66" s="204">
        <v>0</v>
      </c>
      <c r="H66" s="204">
        <v>0</v>
      </c>
      <c r="I66" s="204"/>
      <c r="J66" s="204"/>
      <c r="K66" s="204"/>
      <c r="L66" s="204"/>
      <c r="M66" s="204"/>
      <c r="N66" s="204"/>
      <c r="O66" s="204"/>
      <c r="P66" s="204"/>
      <c r="Q66" s="206"/>
      <c r="R66" s="204"/>
      <c r="S66" s="210">
        <f t="shared" si="1"/>
        <v>0</v>
      </c>
    </row>
    <row r="67" spans="1:20" s="199" customFormat="1" ht="22.5" hidden="1" customHeight="1" x14ac:dyDescent="0.25">
      <c r="A67" s="200">
        <v>2</v>
      </c>
      <c r="B67" s="201">
        <v>2</v>
      </c>
      <c r="C67" s="201">
        <v>8</v>
      </c>
      <c r="D67" s="201">
        <v>6</v>
      </c>
      <c r="E67" s="202" t="s">
        <v>387</v>
      </c>
      <c r="F67" s="243" t="s">
        <v>153</v>
      </c>
      <c r="G67" s="204">
        <v>0</v>
      </c>
      <c r="H67" s="204">
        <v>0</v>
      </c>
      <c r="I67" s="204"/>
      <c r="J67" s="204"/>
      <c r="K67" s="204"/>
      <c r="L67" s="204"/>
      <c r="M67" s="204"/>
      <c r="N67" s="204"/>
      <c r="O67" s="204"/>
      <c r="P67" s="204"/>
      <c r="Q67" s="206"/>
      <c r="R67" s="204"/>
      <c r="S67" s="210">
        <f t="shared" si="1"/>
        <v>0</v>
      </c>
    </row>
    <row r="68" spans="1:20" s="199" customFormat="1" ht="22.5" hidden="1" customHeight="1" x14ac:dyDescent="0.25">
      <c r="A68" s="200">
        <v>2</v>
      </c>
      <c r="B68" s="201">
        <v>2</v>
      </c>
      <c r="C68" s="201">
        <v>8</v>
      </c>
      <c r="D68" s="201">
        <v>7</v>
      </c>
      <c r="E68" s="202" t="s">
        <v>387</v>
      </c>
      <c r="F68" s="212" t="s">
        <v>417</v>
      </c>
      <c r="G68" s="204">
        <v>0</v>
      </c>
      <c r="H68" s="204">
        <v>0</v>
      </c>
      <c r="I68" s="204"/>
      <c r="J68" s="204"/>
      <c r="K68" s="204"/>
      <c r="L68" s="204"/>
      <c r="M68" s="204"/>
      <c r="N68" s="204"/>
      <c r="O68" s="204"/>
      <c r="P68" s="204"/>
      <c r="Q68" s="206"/>
      <c r="R68" s="204"/>
      <c r="S68" s="210">
        <f t="shared" si="1"/>
        <v>0</v>
      </c>
      <c r="T68" s="198"/>
    </row>
    <row r="69" spans="1:20" s="199" customFormat="1" ht="22.5" hidden="1" customHeight="1" x14ac:dyDescent="0.25">
      <c r="A69" s="200">
        <v>2</v>
      </c>
      <c r="B69" s="201">
        <v>2</v>
      </c>
      <c r="C69" s="201">
        <v>8</v>
      </c>
      <c r="D69" s="201">
        <v>7</v>
      </c>
      <c r="E69" s="202" t="s">
        <v>378</v>
      </c>
      <c r="F69" s="212" t="s">
        <v>418</v>
      </c>
      <c r="G69" s="204">
        <v>0</v>
      </c>
      <c r="H69" s="204">
        <v>0</v>
      </c>
      <c r="I69" s="204"/>
      <c r="J69" s="204"/>
      <c r="K69" s="204"/>
      <c r="L69" s="204"/>
      <c r="M69" s="204"/>
      <c r="N69" s="204"/>
      <c r="O69" s="204"/>
      <c r="P69" s="204"/>
      <c r="Q69" s="206"/>
      <c r="R69" s="204"/>
      <c r="S69" s="210">
        <f t="shared" si="1"/>
        <v>0</v>
      </c>
    </row>
    <row r="70" spans="1:20" s="199" customFormat="1" ht="25.5" customHeight="1" thickBot="1" x14ac:dyDescent="0.3">
      <c r="A70" s="200">
        <v>2</v>
      </c>
      <c r="B70" s="201">
        <v>2</v>
      </c>
      <c r="C70" s="201">
        <v>8</v>
      </c>
      <c r="D70" s="201">
        <v>7</v>
      </c>
      <c r="E70" s="202" t="s">
        <v>371</v>
      </c>
      <c r="F70" s="212" t="s">
        <v>419</v>
      </c>
      <c r="G70" s="204">
        <f>1729288.23+192000</f>
        <v>1921288.23</v>
      </c>
      <c r="H70" s="204">
        <v>192000</v>
      </c>
      <c r="I70" s="204"/>
      <c r="J70" s="204"/>
      <c r="K70" s="204"/>
      <c r="L70" s="204"/>
      <c r="M70" s="204"/>
      <c r="N70" s="204"/>
      <c r="O70" s="204"/>
      <c r="P70" s="204"/>
      <c r="Q70" s="206"/>
      <c r="R70" s="204"/>
      <c r="S70" s="210">
        <f t="shared" si="1"/>
        <v>2113288.23</v>
      </c>
      <c r="T70" s="198"/>
    </row>
    <row r="71" spans="1:20" s="199" customFormat="1" ht="28.5" hidden="1" customHeight="1" x14ac:dyDescent="0.25">
      <c r="A71" s="200">
        <v>2</v>
      </c>
      <c r="B71" s="201">
        <v>2</v>
      </c>
      <c r="C71" s="201">
        <v>8</v>
      </c>
      <c r="D71" s="201">
        <v>8</v>
      </c>
      <c r="E71" s="202" t="s">
        <v>369</v>
      </c>
      <c r="F71" s="212" t="s">
        <v>420</v>
      </c>
      <c r="G71" s="204">
        <v>0</v>
      </c>
      <c r="H71" s="204">
        <v>0</v>
      </c>
      <c r="I71" s="204">
        <v>0</v>
      </c>
      <c r="J71" s="204">
        <v>0</v>
      </c>
      <c r="K71" s="204">
        <v>0</v>
      </c>
      <c r="L71" s="204">
        <v>0</v>
      </c>
      <c r="M71" s="204">
        <v>0</v>
      </c>
      <c r="N71" s="204">
        <v>0</v>
      </c>
      <c r="O71" s="204"/>
      <c r="P71" s="204"/>
      <c r="Q71" s="206">
        <v>0</v>
      </c>
      <c r="R71" s="204"/>
      <c r="S71" s="210">
        <f t="shared" si="1"/>
        <v>0</v>
      </c>
    </row>
    <row r="72" spans="1:20" s="199" customFormat="1" ht="28.5" hidden="1" customHeight="1" x14ac:dyDescent="0.25">
      <c r="A72" s="213">
        <v>2</v>
      </c>
      <c r="B72" s="214">
        <v>2</v>
      </c>
      <c r="C72" s="214">
        <v>8</v>
      </c>
      <c r="D72" s="214">
        <v>9</v>
      </c>
      <c r="E72" s="215" t="s">
        <v>421</v>
      </c>
      <c r="F72" s="216" t="s">
        <v>422</v>
      </c>
      <c r="G72" s="217">
        <v>0</v>
      </c>
      <c r="H72" s="217">
        <v>0</v>
      </c>
      <c r="I72" s="217">
        <v>0</v>
      </c>
      <c r="J72" s="217">
        <v>0</v>
      </c>
      <c r="K72" s="217">
        <v>0</v>
      </c>
      <c r="L72" s="217">
        <v>0</v>
      </c>
      <c r="M72" s="217">
        <v>0</v>
      </c>
      <c r="N72" s="217">
        <v>0</v>
      </c>
      <c r="O72" s="217">
        <v>0</v>
      </c>
      <c r="P72" s="217">
        <v>0</v>
      </c>
      <c r="Q72" s="219">
        <v>0</v>
      </c>
      <c r="R72" s="217">
        <v>0</v>
      </c>
      <c r="S72" s="220">
        <f t="shared" si="1"/>
        <v>0</v>
      </c>
    </row>
    <row r="73" spans="1:20" s="199" customFormat="1" ht="17.25" customHeight="1" thickBot="1" x14ac:dyDescent="0.3">
      <c r="A73" s="221"/>
      <c r="B73" s="221"/>
      <c r="C73" s="221"/>
      <c r="D73" s="221"/>
      <c r="E73" s="244"/>
      <c r="F73" s="222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4"/>
      <c r="R73" s="223"/>
      <c r="S73" s="225"/>
    </row>
    <row r="74" spans="1:20" s="199" customFormat="1" ht="28.5" customHeight="1" thickBot="1" x14ac:dyDescent="0.3">
      <c r="A74" s="245"/>
      <c r="B74" s="246"/>
      <c r="C74" s="246"/>
      <c r="D74" s="246"/>
      <c r="E74" s="247"/>
      <c r="F74" s="227" t="s">
        <v>423</v>
      </c>
      <c r="G74" s="248">
        <f>SUM(G75:G106)</f>
        <v>1561382.2599999995</v>
      </c>
      <c r="H74" s="248">
        <f>SUM(H75:H106)</f>
        <v>1524089.49</v>
      </c>
      <c r="I74" s="248">
        <f t="shared" ref="I74:R74" si="3">SUM(I75:I106)</f>
        <v>0</v>
      </c>
      <c r="J74" s="248">
        <f t="shared" si="3"/>
        <v>0</v>
      </c>
      <c r="K74" s="248">
        <f t="shared" si="3"/>
        <v>0</v>
      </c>
      <c r="L74" s="248">
        <f t="shared" si="3"/>
        <v>0</v>
      </c>
      <c r="M74" s="248">
        <f t="shared" si="3"/>
        <v>0</v>
      </c>
      <c r="N74" s="248">
        <f t="shared" si="3"/>
        <v>0</v>
      </c>
      <c r="O74" s="248">
        <f t="shared" si="3"/>
        <v>0</v>
      </c>
      <c r="P74" s="248">
        <f t="shared" si="3"/>
        <v>0</v>
      </c>
      <c r="Q74" s="249">
        <f t="shared" si="3"/>
        <v>0</v>
      </c>
      <c r="R74" s="248">
        <f t="shared" si="3"/>
        <v>0</v>
      </c>
      <c r="S74" s="231">
        <f>SUM(G74:R74)</f>
        <v>3085471.7499999995</v>
      </c>
      <c r="T74" s="198"/>
    </row>
    <row r="75" spans="1:20" s="199" customFormat="1" ht="24" customHeight="1" x14ac:dyDescent="0.25">
      <c r="A75" s="190">
        <v>2</v>
      </c>
      <c r="B75" s="191">
        <v>3</v>
      </c>
      <c r="C75" s="191">
        <v>1</v>
      </c>
      <c r="D75" s="191">
        <v>1</v>
      </c>
      <c r="E75" s="192" t="s">
        <v>369</v>
      </c>
      <c r="F75" s="232" t="s">
        <v>424</v>
      </c>
      <c r="G75" s="194">
        <v>21171.360000000001</v>
      </c>
      <c r="H75" s="194">
        <v>36997.949999999997</v>
      </c>
      <c r="I75" s="194"/>
      <c r="J75" s="194"/>
      <c r="K75" s="194"/>
      <c r="L75" s="194"/>
      <c r="M75" s="194"/>
      <c r="N75" s="194"/>
      <c r="O75" s="194"/>
      <c r="P75" s="194"/>
      <c r="Q75" s="196"/>
      <c r="R75" s="194"/>
      <c r="S75" s="197">
        <f t="shared" ref="S75:S150" si="4">SUM(G75:R75)</f>
        <v>58169.31</v>
      </c>
    </row>
    <row r="76" spans="1:20" s="199" customFormat="1" ht="0.75" hidden="1" customHeight="1" x14ac:dyDescent="0.25">
      <c r="A76" s="200">
        <v>2</v>
      </c>
      <c r="B76" s="201">
        <v>3</v>
      </c>
      <c r="C76" s="201">
        <v>1</v>
      </c>
      <c r="D76" s="201">
        <v>3</v>
      </c>
      <c r="E76" s="202" t="s">
        <v>369</v>
      </c>
      <c r="F76" s="212" t="s">
        <v>425</v>
      </c>
      <c r="G76" s="204">
        <v>0</v>
      </c>
      <c r="H76" s="204">
        <v>0</v>
      </c>
      <c r="I76" s="204"/>
      <c r="J76" s="204"/>
      <c r="K76" s="204"/>
      <c r="L76" s="204"/>
      <c r="M76" s="204"/>
      <c r="N76" s="204"/>
      <c r="O76" s="204"/>
      <c r="P76" s="204"/>
      <c r="Q76" s="206"/>
      <c r="R76" s="204"/>
      <c r="S76" s="210">
        <f t="shared" si="4"/>
        <v>0</v>
      </c>
    </row>
    <row r="77" spans="1:20" s="199" customFormat="1" ht="24" hidden="1" customHeight="1" x14ac:dyDescent="0.25">
      <c r="A77" s="200">
        <v>2</v>
      </c>
      <c r="B77" s="201">
        <v>3</v>
      </c>
      <c r="C77" s="201">
        <v>1</v>
      </c>
      <c r="D77" s="201">
        <v>3</v>
      </c>
      <c r="E77" s="202" t="s">
        <v>385</v>
      </c>
      <c r="F77" s="212" t="s">
        <v>426</v>
      </c>
      <c r="G77" s="204">
        <v>0</v>
      </c>
      <c r="H77" s="204">
        <v>0</v>
      </c>
      <c r="I77" s="204"/>
      <c r="J77" s="204"/>
      <c r="K77" s="204"/>
      <c r="L77" s="204"/>
      <c r="M77" s="204"/>
      <c r="N77" s="204"/>
      <c r="O77" s="204"/>
      <c r="P77" s="204"/>
      <c r="Q77" s="206"/>
      <c r="R77" s="204"/>
      <c r="S77" s="210">
        <f t="shared" si="4"/>
        <v>0</v>
      </c>
    </row>
    <row r="78" spans="1:20" s="199" customFormat="1" ht="24" hidden="1" customHeight="1" x14ac:dyDescent="0.25">
      <c r="A78" s="200">
        <v>2</v>
      </c>
      <c r="B78" s="201">
        <v>3</v>
      </c>
      <c r="C78" s="201">
        <v>1</v>
      </c>
      <c r="D78" s="201">
        <v>3</v>
      </c>
      <c r="E78" s="202" t="s">
        <v>374</v>
      </c>
      <c r="F78" s="212" t="s">
        <v>178</v>
      </c>
      <c r="G78" s="204">
        <v>0</v>
      </c>
      <c r="H78" s="204">
        <v>0</v>
      </c>
      <c r="I78" s="204"/>
      <c r="J78" s="204"/>
      <c r="K78" s="204"/>
      <c r="L78" s="204"/>
      <c r="M78" s="204"/>
      <c r="N78" s="204"/>
      <c r="O78" s="204"/>
      <c r="P78" s="204"/>
      <c r="Q78" s="206"/>
      <c r="R78" s="204"/>
      <c r="S78" s="210">
        <f t="shared" si="4"/>
        <v>0</v>
      </c>
    </row>
    <row r="79" spans="1:20" s="199" customFormat="1" ht="24" hidden="1" customHeight="1" x14ac:dyDescent="0.25">
      <c r="A79" s="200">
        <v>2</v>
      </c>
      <c r="B79" s="201">
        <v>3</v>
      </c>
      <c r="C79" s="201">
        <v>2</v>
      </c>
      <c r="D79" s="201">
        <v>1</v>
      </c>
      <c r="E79" s="202" t="s">
        <v>369</v>
      </c>
      <c r="F79" s="212" t="s">
        <v>182</v>
      </c>
      <c r="G79" s="204">
        <v>0</v>
      </c>
      <c r="H79" s="204">
        <v>0</v>
      </c>
      <c r="I79" s="204"/>
      <c r="J79" s="204"/>
      <c r="K79" s="204"/>
      <c r="L79" s="204"/>
      <c r="M79" s="204"/>
      <c r="N79" s="204"/>
      <c r="O79" s="204"/>
      <c r="P79" s="204"/>
      <c r="Q79" s="206"/>
      <c r="R79" s="204"/>
      <c r="S79" s="210">
        <f t="shared" si="4"/>
        <v>0</v>
      </c>
    </row>
    <row r="80" spans="1:20" s="199" customFormat="1" ht="24" customHeight="1" x14ac:dyDescent="0.25">
      <c r="A80" s="200">
        <v>2</v>
      </c>
      <c r="B80" s="201">
        <v>3</v>
      </c>
      <c r="C80" s="201">
        <v>2</v>
      </c>
      <c r="D80" s="201">
        <v>2</v>
      </c>
      <c r="E80" s="202" t="s">
        <v>369</v>
      </c>
      <c r="F80" s="212" t="s">
        <v>427</v>
      </c>
      <c r="G80" s="204">
        <v>842520</v>
      </c>
      <c r="H80" s="204">
        <v>63366.71</v>
      </c>
      <c r="I80" s="204"/>
      <c r="J80" s="204"/>
      <c r="K80" s="204"/>
      <c r="L80" s="204"/>
      <c r="M80" s="204"/>
      <c r="N80" s="250"/>
      <c r="O80" s="204"/>
      <c r="P80" s="204"/>
      <c r="Q80" s="206"/>
      <c r="R80" s="251"/>
      <c r="S80" s="210">
        <f t="shared" si="4"/>
        <v>905886.71</v>
      </c>
    </row>
    <row r="81" spans="1:20" s="199" customFormat="1" ht="23.25" customHeight="1" x14ac:dyDescent="0.25">
      <c r="A81" s="200">
        <v>2</v>
      </c>
      <c r="B81" s="201">
        <v>3</v>
      </c>
      <c r="C81" s="201">
        <v>2</v>
      </c>
      <c r="D81" s="201">
        <v>3</v>
      </c>
      <c r="E81" s="202" t="s">
        <v>369</v>
      </c>
      <c r="F81" s="212" t="s">
        <v>428</v>
      </c>
      <c r="G81" s="204">
        <v>113693</v>
      </c>
      <c r="H81" s="204">
        <v>106499.13</v>
      </c>
      <c r="I81" s="204"/>
      <c r="J81" s="204"/>
      <c r="K81" s="204"/>
      <c r="L81" s="204"/>
      <c r="M81" s="204"/>
      <c r="N81" s="204"/>
      <c r="O81" s="204"/>
      <c r="P81" s="204"/>
      <c r="Q81" s="206"/>
      <c r="R81" s="204"/>
      <c r="S81" s="210">
        <f>SUM(G81:R81)</f>
        <v>220192.13</v>
      </c>
      <c r="T81" s="198"/>
    </row>
    <row r="82" spans="1:20" s="199" customFormat="1" ht="24" hidden="1" customHeight="1" x14ac:dyDescent="0.25">
      <c r="A82" s="200">
        <v>2</v>
      </c>
      <c r="B82" s="201">
        <v>3</v>
      </c>
      <c r="C82" s="201">
        <v>3</v>
      </c>
      <c r="D82" s="201">
        <v>1</v>
      </c>
      <c r="E82" s="202" t="s">
        <v>369</v>
      </c>
      <c r="F82" s="212" t="s">
        <v>192</v>
      </c>
      <c r="G82" s="204">
        <v>0</v>
      </c>
      <c r="H82" s="204">
        <v>0</v>
      </c>
      <c r="I82" s="204"/>
      <c r="J82" s="204"/>
      <c r="K82" s="204"/>
      <c r="L82" s="204"/>
      <c r="M82" s="204"/>
      <c r="N82" s="204"/>
      <c r="O82" s="204"/>
      <c r="P82" s="204"/>
      <c r="Q82" s="206"/>
      <c r="R82" s="204"/>
      <c r="S82" s="210">
        <f t="shared" si="4"/>
        <v>0</v>
      </c>
    </row>
    <row r="83" spans="1:20" s="199" customFormat="1" ht="24" hidden="1" customHeight="1" x14ac:dyDescent="0.25">
      <c r="A83" s="200">
        <v>2</v>
      </c>
      <c r="B83" s="201">
        <v>3</v>
      </c>
      <c r="C83" s="201">
        <v>3</v>
      </c>
      <c r="D83" s="201">
        <v>2</v>
      </c>
      <c r="E83" s="202" t="s">
        <v>369</v>
      </c>
      <c r="F83" s="212" t="s">
        <v>429</v>
      </c>
      <c r="G83" s="204">
        <v>0</v>
      </c>
      <c r="H83" s="204">
        <v>0</v>
      </c>
      <c r="I83" s="204"/>
      <c r="J83" s="204"/>
      <c r="K83" s="204"/>
      <c r="L83" s="204"/>
      <c r="M83" s="204"/>
      <c r="N83" s="204"/>
      <c r="O83" s="204"/>
      <c r="P83" s="204"/>
      <c r="Q83" s="206"/>
      <c r="R83" s="204"/>
      <c r="S83" s="207">
        <f t="shared" si="4"/>
        <v>0</v>
      </c>
    </row>
    <row r="84" spans="1:20" s="199" customFormat="1" ht="21" customHeight="1" x14ac:dyDescent="0.25">
      <c r="A84" s="200">
        <v>2</v>
      </c>
      <c r="B84" s="201">
        <v>3</v>
      </c>
      <c r="C84" s="201">
        <v>3</v>
      </c>
      <c r="D84" s="201">
        <v>3</v>
      </c>
      <c r="E84" s="202" t="s">
        <v>369</v>
      </c>
      <c r="F84" s="212" t="s">
        <v>194</v>
      </c>
      <c r="G84" s="204">
        <v>0</v>
      </c>
      <c r="H84" s="204">
        <v>2312.8000000000002</v>
      </c>
      <c r="I84" s="204"/>
      <c r="J84" s="204"/>
      <c r="K84" s="204"/>
      <c r="L84" s="204"/>
      <c r="M84" s="204"/>
      <c r="N84" s="204"/>
      <c r="O84" s="204"/>
      <c r="P84" s="204"/>
      <c r="Q84" s="206"/>
      <c r="R84" s="204"/>
      <c r="S84" s="210">
        <f t="shared" si="4"/>
        <v>2312.8000000000002</v>
      </c>
      <c r="T84" s="198"/>
    </row>
    <row r="85" spans="1:20" s="199" customFormat="1" ht="24" hidden="1" customHeight="1" x14ac:dyDescent="0.25">
      <c r="A85" s="200">
        <v>2</v>
      </c>
      <c r="B85" s="201">
        <v>3</v>
      </c>
      <c r="C85" s="201">
        <v>3</v>
      </c>
      <c r="D85" s="201">
        <v>4</v>
      </c>
      <c r="E85" s="202" t="s">
        <v>369</v>
      </c>
      <c r="F85" s="212" t="s">
        <v>196</v>
      </c>
      <c r="G85" s="204">
        <v>0</v>
      </c>
      <c r="H85" s="204">
        <v>0</v>
      </c>
      <c r="I85" s="204"/>
      <c r="J85" s="204"/>
      <c r="K85" s="204"/>
      <c r="L85" s="204"/>
      <c r="M85" s="204"/>
      <c r="N85" s="204"/>
      <c r="O85" s="204"/>
      <c r="P85" s="204"/>
      <c r="Q85" s="206"/>
      <c r="R85" s="204"/>
      <c r="S85" s="210">
        <f t="shared" si="4"/>
        <v>0</v>
      </c>
    </row>
    <row r="86" spans="1:20" s="199" customFormat="1" ht="24" hidden="1" customHeight="1" x14ac:dyDescent="0.25">
      <c r="A86" s="200">
        <v>2</v>
      </c>
      <c r="B86" s="201">
        <v>3</v>
      </c>
      <c r="C86" s="201">
        <v>4</v>
      </c>
      <c r="D86" s="201">
        <v>1</v>
      </c>
      <c r="E86" s="202" t="s">
        <v>369</v>
      </c>
      <c r="F86" s="237" t="s">
        <v>430</v>
      </c>
      <c r="G86" s="204">
        <v>0</v>
      </c>
      <c r="H86" s="204">
        <v>0</v>
      </c>
      <c r="I86" s="204"/>
      <c r="J86" s="204"/>
      <c r="K86" s="204"/>
      <c r="L86" s="204"/>
      <c r="M86" s="204"/>
      <c r="N86" s="204"/>
      <c r="O86" s="204"/>
      <c r="P86" s="204"/>
      <c r="Q86" s="206"/>
      <c r="R86" s="204"/>
      <c r="S86" s="210">
        <f t="shared" si="4"/>
        <v>0</v>
      </c>
    </row>
    <row r="87" spans="1:20" s="199" customFormat="1" ht="24" hidden="1" customHeight="1" x14ac:dyDescent="0.25">
      <c r="A87" s="200">
        <v>2</v>
      </c>
      <c r="B87" s="201">
        <v>3</v>
      </c>
      <c r="C87" s="201">
        <v>5</v>
      </c>
      <c r="D87" s="201">
        <v>1</v>
      </c>
      <c r="E87" s="202" t="s">
        <v>369</v>
      </c>
      <c r="F87" s="212" t="s">
        <v>431</v>
      </c>
      <c r="G87" s="204">
        <v>0</v>
      </c>
      <c r="H87" s="204">
        <v>0</v>
      </c>
      <c r="I87" s="204"/>
      <c r="J87" s="204"/>
      <c r="K87" s="204"/>
      <c r="L87" s="204"/>
      <c r="M87" s="204"/>
      <c r="N87" s="204"/>
      <c r="O87" s="204"/>
      <c r="P87" s="204"/>
      <c r="Q87" s="206"/>
      <c r="R87" s="204"/>
      <c r="S87" s="210">
        <f t="shared" si="4"/>
        <v>0</v>
      </c>
    </row>
    <row r="88" spans="1:20" s="199" customFormat="1" ht="24" hidden="1" customHeight="1" x14ac:dyDescent="0.25">
      <c r="A88" s="200">
        <v>2</v>
      </c>
      <c r="B88" s="201">
        <v>3</v>
      </c>
      <c r="C88" s="201">
        <v>5</v>
      </c>
      <c r="D88" s="201">
        <v>3</v>
      </c>
      <c r="E88" s="202" t="s">
        <v>369</v>
      </c>
      <c r="F88" s="212" t="s">
        <v>432</v>
      </c>
      <c r="G88" s="204">
        <v>0</v>
      </c>
      <c r="H88" s="204">
        <v>0</v>
      </c>
      <c r="I88" s="204"/>
      <c r="J88" s="204"/>
      <c r="K88" s="204"/>
      <c r="L88" s="204"/>
      <c r="M88" s="204"/>
      <c r="N88" s="204"/>
      <c r="O88" s="204"/>
      <c r="P88" s="204"/>
      <c r="Q88" s="206"/>
      <c r="R88" s="204"/>
      <c r="S88" s="210">
        <f t="shared" si="4"/>
        <v>0</v>
      </c>
    </row>
    <row r="89" spans="1:20" s="199" customFormat="1" ht="24" customHeight="1" x14ac:dyDescent="0.25">
      <c r="A89" s="200">
        <v>2</v>
      </c>
      <c r="B89" s="201">
        <v>3</v>
      </c>
      <c r="C89" s="201">
        <v>5</v>
      </c>
      <c r="D89" s="201">
        <v>5</v>
      </c>
      <c r="E89" s="202" t="s">
        <v>369</v>
      </c>
      <c r="F89" s="212" t="s">
        <v>433</v>
      </c>
      <c r="G89" s="204">
        <v>192576</v>
      </c>
      <c r="H89" s="204">
        <v>396480</v>
      </c>
      <c r="I89" s="204"/>
      <c r="J89" s="204"/>
      <c r="K89" s="204"/>
      <c r="L89" s="204"/>
      <c r="M89" s="204"/>
      <c r="N89" s="204"/>
      <c r="O89" s="204"/>
      <c r="P89" s="204"/>
      <c r="Q89" s="206"/>
      <c r="R89" s="204"/>
      <c r="S89" s="210">
        <f t="shared" si="4"/>
        <v>589056</v>
      </c>
    </row>
    <row r="90" spans="1:20" s="199" customFormat="1" ht="24" customHeight="1" x14ac:dyDescent="0.25">
      <c r="A90" s="200">
        <v>2</v>
      </c>
      <c r="B90" s="201">
        <v>3</v>
      </c>
      <c r="C90" s="201">
        <v>6</v>
      </c>
      <c r="D90" s="201">
        <v>1</v>
      </c>
      <c r="E90" s="202" t="s">
        <v>369</v>
      </c>
      <c r="F90" s="212" t="s">
        <v>434</v>
      </c>
      <c r="G90" s="204">
        <v>718.62</v>
      </c>
      <c r="H90" s="204">
        <v>0</v>
      </c>
      <c r="I90" s="204"/>
      <c r="J90" s="204"/>
      <c r="K90" s="204"/>
      <c r="L90" s="204"/>
      <c r="M90" s="204"/>
      <c r="N90" s="204"/>
      <c r="O90" s="204"/>
      <c r="P90" s="204"/>
      <c r="Q90" s="206"/>
      <c r="R90" s="204"/>
      <c r="S90" s="210">
        <f t="shared" si="4"/>
        <v>718.62</v>
      </c>
    </row>
    <row r="91" spans="1:20" s="199" customFormat="1" ht="24" customHeight="1" x14ac:dyDescent="0.25">
      <c r="A91" s="200">
        <v>2</v>
      </c>
      <c r="B91" s="201">
        <v>3</v>
      </c>
      <c r="C91" s="201">
        <v>6</v>
      </c>
      <c r="D91" s="201">
        <v>3</v>
      </c>
      <c r="E91" s="202" t="s">
        <v>374</v>
      </c>
      <c r="F91" s="212" t="s">
        <v>435</v>
      </c>
      <c r="G91" s="204">
        <v>55460</v>
      </c>
      <c r="H91" s="204">
        <v>1295</v>
      </c>
      <c r="I91" s="204"/>
      <c r="J91" s="204"/>
      <c r="K91" s="204"/>
      <c r="L91" s="204"/>
      <c r="M91" s="204"/>
      <c r="N91" s="204"/>
      <c r="O91" s="204"/>
      <c r="P91" s="204"/>
      <c r="Q91" s="206"/>
      <c r="R91" s="204"/>
      <c r="S91" s="210">
        <f t="shared" si="4"/>
        <v>56755</v>
      </c>
      <c r="T91" s="198"/>
    </row>
    <row r="92" spans="1:20" s="199" customFormat="1" ht="23.25" customHeight="1" x14ac:dyDescent="0.25">
      <c r="A92" s="200">
        <v>2</v>
      </c>
      <c r="B92" s="201">
        <v>3</v>
      </c>
      <c r="C92" s="201">
        <v>6</v>
      </c>
      <c r="D92" s="201">
        <v>3</v>
      </c>
      <c r="E92" s="202" t="s">
        <v>387</v>
      </c>
      <c r="F92" s="212" t="s">
        <v>436</v>
      </c>
      <c r="G92" s="204">
        <v>28564.39</v>
      </c>
      <c r="H92" s="204">
        <v>68853</v>
      </c>
      <c r="I92" s="204"/>
      <c r="J92" s="204"/>
      <c r="K92" s="204"/>
      <c r="L92" s="204"/>
      <c r="M92" s="204"/>
      <c r="N92" s="204"/>
      <c r="O92" s="204"/>
      <c r="P92" s="204"/>
      <c r="Q92" s="206"/>
      <c r="R92" s="204"/>
      <c r="S92" s="210">
        <f t="shared" si="4"/>
        <v>97417.39</v>
      </c>
      <c r="T92" s="198"/>
    </row>
    <row r="93" spans="1:20" s="199" customFormat="1" ht="24" hidden="1" customHeight="1" x14ac:dyDescent="0.25">
      <c r="A93" s="238">
        <v>2</v>
      </c>
      <c r="B93" s="235">
        <v>3</v>
      </c>
      <c r="C93" s="235">
        <v>6</v>
      </c>
      <c r="D93" s="235">
        <v>4</v>
      </c>
      <c r="E93" s="236" t="s">
        <v>378</v>
      </c>
      <c r="F93" s="237" t="s">
        <v>216</v>
      </c>
      <c r="G93" s="204">
        <v>0</v>
      </c>
      <c r="H93" s="204">
        <v>0</v>
      </c>
      <c r="I93" s="204"/>
      <c r="J93" s="204"/>
      <c r="K93" s="204"/>
      <c r="L93" s="204"/>
      <c r="M93" s="204"/>
      <c r="N93" s="204"/>
      <c r="O93" s="204"/>
      <c r="P93" s="204"/>
      <c r="Q93" s="206"/>
      <c r="R93" s="204"/>
      <c r="S93" s="210">
        <f t="shared" si="4"/>
        <v>0</v>
      </c>
    </row>
    <row r="94" spans="1:20" s="199" customFormat="1" ht="25.5" customHeight="1" x14ac:dyDescent="0.25">
      <c r="A94" s="200">
        <v>2</v>
      </c>
      <c r="B94" s="201">
        <v>3</v>
      </c>
      <c r="C94" s="201">
        <v>7</v>
      </c>
      <c r="D94" s="201">
        <v>1</v>
      </c>
      <c r="E94" s="202" t="s">
        <v>369</v>
      </c>
      <c r="F94" s="212" t="s">
        <v>220</v>
      </c>
      <c r="G94" s="204">
        <v>265816.64</v>
      </c>
      <c r="H94" s="204">
        <v>823478.99</v>
      </c>
      <c r="I94" s="204"/>
      <c r="J94" s="204"/>
      <c r="K94" s="204"/>
      <c r="L94" s="204"/>
      <c r="M94" s="204"/>
      <c r="N94" s="204"/>
      <c r="O94" s="204"/>
      <c r="P94" s="204"/>
      <c r="Q94" s="206"/>
      <c r="R94" s="204"/>
      <c r="S94" s="210">
        <f t="shared" si="4"/>
        <v>1089295.6299999999</v>
      </c>
      <c r="T94" s="198"/>
    </row>
    <row r="95" spans="1:20" s="199" customFormat="1" ht="24" hidden="1" customHeight="1" x14ac:dyDescent="0.25">
      <c r="A95" s="200">
        <v>2</v>
      </c>
      <c r="B95" s="201">
        <v>3</v>
      </c>
      <c r="C95" s="201">
        <v>7</v>
      </c>
      <c r="D95" s="201">
        <v>1</v>
      </c>
      <c r="E95" s="202" t="s">
        <v>385</v>
      </c>
      <c r="F95" s="212" t="s">
        <v>222</v>
      </c>
      <c r="G95" s="204">
        <v>0</v>
      </c>
      <c r="H95" s="204">
        <v>0</v>
      </c>
      <c r="I95" s="204"/>
      <c r="J95" s="204"/>
      <c r="K95" s="204"/>
      <c r="L95" s="204"/>
      <c r="M95" s="204"/>
      <c r="N95" s="204"/>
      <c r="O95" s="204"/>
      <c r="P95" s="204"/>
      <c r="Q95" s="206"/>
      <c r="R95" s="204"/>
      <c r="S95" s="210">
        <f t="shared" si="4"/>
        <v>0</v>
      </c>
    </row>
    <row r="96" spans="1:20" s="199" customFormat="1" ht="24" hidden="1" customHeight="1" x14ac:dyDescent="0.25">
      <c r="A96" s="200">
        <v>2</v>
      </c>
      <c r="B96" s="201">
        <v>3</v>
      </c>
      <c r="C96" s="201">
        <v>7</v>
      </c>
      <c r="D96" s="201">
        <v>1</v>
      </c>
      <c r="E96" s="202" t="s">
        <v>387</v>
      </c>
      <c r="F96" s="212" t="s">
        <v>224</v>
      </c>
      <c r="G96" s="204">
        <v>0</v>
      </c>
      <c r="H96" s="204">
        <v>0</v>
      </c>
      <c r="I96" s="204"/>
      <c r="J96" s="204"/>
      <c r="K96" s="204"/>
      <c r="L96" s="204"/>
      <c r="M96" s="204"/>
      <c r="N96" s="204"/>
      <c r="O96" s="204"/>
      <c r="P96" s="204"/>
      <c r="Q96" s="206"/>
      <c r="R96" s="204"/>
      <c r="S96" s="210">
        <f t="shared" si="4"/>
        <v>0</v>
      </c>
    </row>
    <row r="97" spans="1:20" s="199" customFormat="1" ht="24" hidden="1" customHeight="1" x14ac:dyDescent="0.25">
      <c r="A97" s="200">
        <v>2</v>
      </c>
      <c r="B97" s="201">
        <v>3</v>
      </c>
      <c r="C97" s="201">
        <v>7</v>
      </c>
      <c r="D97" s="201">
        <v>2</v>
      </c>
      <c r="E97" s="202" t="s">
        <v>378</v>
      </c>
      <c r="F97" s="237" t="s">
        <v>437</v>
      </c>
      <c r="G97" s="204">
        <v>0</v>
      </c>
      <c r="H97" s="204">
        <v>0</v>
      </c>
      <c r="I97" s="204"/>
      <c r="J97" s="204"/>
      <c r="K97" s="204"/>
      <c r="L97" s="204"/>
      <c r="M97" s="204"/>
      <c r="N97" s="204"/>
      <c r="O97" s="204"/>
      <c r="P97" s="204"/>
      <c r="Q97" s="206"/>
      <c r="R97" s="204"/>
      <c r="S97" s="210">
        <f t="shared" si="4"/>
        <v>0</v>
      </c>
    </row>
    <row r="98" spans="1:20" s="199" customFormat="1" ht="24" hidden="1" customHeight="1" x14ac:dyDescent="0.25">
      <c r="A98" s="200">
        <v>2</v>
      </c>
      <c r="B98" s="201">
        <v>3</v>
      </c>
      <c r="C98" s="201">
        <v>7</v>
      </c>
      <c r="D98" s="201">
        <v>1</v>
      </c>
      <c r="E98" s="202" t="s">
        <v>378</v>
      </c>
      <c r="F98" s="237" t="s">
        <v>438</v>
      </c>
      <c r="G98" s="204">
        <v>0</v>
      </c>
      <c r="H98" s="204">
        <v>0</v>
      </c>
      <c r="I98" s="204"/>
      <c r="J98" s="204"/>
      <c r="K98" s="204"/>
      <c r="L98" s="204"/>
      <c r="M98" s="204"/>
      <c r="N98" s="204"/>
      <c r="O98" s="204"/>
      <c r="P98" s="204"/>
      <c r="Q98" s="206"/>
      <c r="R98" s="204"/>
      <c r="S98" s="210">
        <f t="shared" si="4"/>
        <v>0</v>
      </c>
    </row>
    <row r="99" spans="1:20" s="199" customFormat="1" ht="24" hidden="1" customHeight="1" x14ac:dyDescent="0.25">
      <c r="A99" s="200">
        <v>2</v>
      </c>
      <c r="B99" s="201">
        <v>3</v>
      </c>
      <c r="C99" s="201">
        <v>7</v>
      </c>
      <c r="D99" s="201">
        <v>1</v>
      </c>
      <c r="E99" s="202" t="s">
        <v>371</v>
      </c>
      <c r="F99" s="237" t="s">
        <v>228</v>
      </c>
      <c r="G99" s="204">
        <v>0</v>
      </c>
      <c r="H99" s="204">
        <v>0</v>
      </c>
      <c r="I99" s="204"/>
      <c r="J99" s="204"/>
      <c r="K99" s="204"/>
      <c r="L99" s="204"/>
      <c r="M99" s="204"/>
      <c r="N99" s="204"/>
      <c r="O99" s="204"/>
      <c r="P99" s="204"/>
      <c r="Q99" s="206"/>
      <c r="R99" s="204"/>
      <c r="S99" s="210">
        <f t="shared" si="4"/>
        <v>0</v>
      </c>
    </row>
    <row r="100" spans="1:20" s="199" customFormat="1" ht="24.75" customHeight="1" x14ac:dyDescent="0.25">
      <c r="A100" s="200">
        <v>2</v>
      </c>
      <c r="B100" s="201">
        <v>3</v>
      </c>
      <c r="C100" s="201">
        <v>7</v>
      </c>
      <c r="D100" s="201">
        <v>2</v>
      </c>
      <c r="E100" s="202" t="s">
        <v>371</v>
      </c>
      <c r="F100" s="252" t="s">
        <v>439</v>
      </c>
      <c r="G100" s="204">
        <v>2134.38</v>
      </c>
      <c r="H100" s="204">
        <v>0</v>
      </c>
      <c r="I100" s="204"/>
      <c r="J100" s="204"/>
      <c r="K100" s="204"/>
      <c r="L100" s="204"/>
      <c r="M100" s="204"/>
      <c r="N100" s="204"/>
      <c r="O100" s="204"/>
      <c r="P100" s="204"/>
      <c r="Q100" s="206"/>
      <c r="R100" s="204"/>
      <c r="S100" s="210">
        <f t="shared" si="4"/>
        <v>2134.38</v>
      </c>
    </row>
    <row r="101" spans="1:20" s="199" customFormat="1" ht="0.75" hidden="1" customHeight="1" x14ac:dyDescent="0.25">
      <c r="A101" s="200">
        <v>2</v>
      </c>
      <c r="B101" s="201">
        <v>3</v>
      </c>
      <c r="C101" s="201">
        <v>9</v>
      </c>
      <c r="D101" s="201">
        <v>1</v>
      </c>
      <c r="E101" s="202" t="s">
        <v>369</v>
      </c>
      <c r="F101" s="212" t="s">
        <v>237</v>
      </c>
      <c r="G101" s="204">
        <v>0</v>
      </c>
      <c r="H101" s="204">
        <v>0</v>
      </c>
      <c r="I101" s="204"/>
      <c r="J101" s="204"/>
      <c r="K101" s="204"/>
      <c r="L101" s="204"/>
      <c r="M101" s="204"/>
      <c r="N101" s="204"/>
      <c r="O101" s="204"/>
      <c r="P101" s="204"/>
      <c r="Q101" s="206"/>
      <c r="R101" s="204"/>
      <c r="S101" s="210">
        <f t="shared" si="4"/>
        <v>0</v>
      </c>
    </row>
    <row r="102" spans="1:20" s="199" customFormat="1" ht="30" customHeight="1" x14ac:dyDescent="0.25">
      <c r="A102" s="200">
        <v>2</v>
      </c>
      <c r="B102" s="201">
        <v>3</v>
      </c>
      <c r="C102" s="201">
        <v>9</v>
      </c>
      <c r="D102" s="201">
        <v>2</v>
      </c>
      <c r="E102" s="202" t="s">
        <v>369</v>
      </c>
      <c r="F102" s="212" t="s">
        <v>440</v>
      </c>
      <c r="G102" s="204">
        <v>34414.699999999997</v>
      </c>
      <c r="H102" s="204">
        <v>0</v>
      </c>
      <c r="I102" s="204"/>
      <c r="J102" s="204"/>
      <c r="K102" s="204"/>
      <c r="L102" s="204"/>
      <c r="M102" s="204"/>
      <c r="N102" s="204"/>
      <c r="O102" s="204"/>
      <c r="P102" s="204"/>
      <c r="Q102" s="206"/>
      <c r="R102" s="204"/>
      <c r="S102" s="210">
        <f>SUM(G102:R102)</f>
        <v>34414.699999999997</v>
      </c>
      <c r="T102" s="198"/>
    </row>
    <row r="103" spans="1:20" s="199" customFormat="1" ht="1.5" hidden="1" customHeight="1" x14ac:dyDescent="0.25">
      <c r="A103" s="200">
        <v>2</v>
      </c>
      <c r="B103" s="201">
        <v>3</v>
      </c>
      <c r="C103" s="201">
        <v>9</v>
      </c>
      <c r="D103" s="201">
        <v>5</v>
      </c>
      <c r="E103" s="202" t="s">
        <v>369</v>
      </c>
      <c r="F103" s="212" t="s">
        <v>241</v>
      </c>
      <c r="G103" s="204">
        <v>0</v>
      </c>
      <c r="H103" s="204">
        <v>0</v>
      </c>
      <c r="I103" s="204"/>
      <c r="J103" s="204"/>
      <c r="K103" s="204"/>
      <c r="L103" s="204"/>
      <c r="M103" s="204"/>
      <c r="N103" s="204"/>
      <c r="O103" s="204"/>
      <c r="P103" s="204"/>
      <c r="Q103" s="206"/>
      <c r="R103" s="204"/>
      <c r="S103" s="210">
        <f t="shared" si="4"/>
        <v>0</v>
      </c>
    </row>
    <row r="104" spans="1:20" s="199" customFormat="1" ht="24" hidden="1" customHeight="1" x14ac:dyDescent="0.25">
      <c r="A104" s="200">
        <v>2</v>
      </c>
      <c r="B104" s="201">
        <v>3</v>
      </c>
      <c r="C104" s="201">
        <v>9</v>
      </c>
      <c r="D104" s="201">
        <v>6</v>
      </c>
      <c r="E104" s="202" t="s">
        <v>369</v>
      </c>
      <c r="F104" s="212" t="s">
        <v>441</v>
      </c>
      <c r="G104" s="204">
        <v>0</v>
      </c>
      <c r="H104" s="204">
        <v>0</v>
      </c>
      <c r="I104" s="204"/>
      <c r="J104" s="204"/>
      <c r="K104" s="204"/>
      <c r="L104" s="204"/>
      <c r="M104" s="204"/>
      <c r="N104" s="204"/>
      <c r="O104" s="204"/>
      <c r="P104" s="204"/>
      <c r="Q104" s="206"/>
      <c r="R104" s="204"/>
      <c r="S104" s="210">
        <f t="shared" si="4"/>
        <v>0</v>
      </c>
    </row>
    <row r="105" spans="1:20" s="199" customFormat="1" ht="24" hidden="1" customHeight="1" x14ac:dyDescent="0.25">
      <c r="A105" s="200">
        <v>2</v>
      </c>
      <c r="B105" s="201">
        <v>3</v>
      </c>
      <c r="C105" s="201">
        <v>9</v>
      </c>
      <c r="D105" s="201">
        <v>8</v>
      </c>
      <c r="E105" s="202" t="s">
        <v>369</v>
      </c>
      <c r="F105" s="243" t="s">
        <v>245</v>
      </c>
      <c r="G105" s="204">
        <v>0</v>
      </c>
      <c r="H105" s="204">
        <v>0</v>
      </c>
      <c r="I105" s="204"/>
      <c r="J105" s="204"/>
      <c r="K105" s="204"/>
      <c r="L105" s="204"/>
      <c r="M105" s="204"/>
      <c r="N105" s="204"/>
      <c r="O105" s="204"/>
      <c r="P105" s="204"/>
      <c r="Q105" s="206"/>
      <c r="R105" s="204"/>
      <c r="S105" s="210">
        <f t="shared" si="4"/>
        <v>0</v>
      </c>
    </row>
    <row r="106" spans="1:20" s="199" customFormat="1" ht="29.25" customHeight="1" thickBot="1" x14ac:dyDescent="0.3">
      <c r="A106" s="213">
        <v>2</v>
      </c>
      <c r="B106" s="214">
        <v>3</v>
      </c>
      <c r="C106" s="214">
        <v>9</v>
      </c>
      <c r="D106" s="214">
        <v>9</v>
      </c>
      <c r="E106" s="215" t="s">
        <v>369</v>
      </c>
      <c r="F106" s="216" t="s">
        <v>442</v>
      </c>
      <c r="G106" s="217">
        <v>4313.17</v>
      </c>
      <c r="H106" s="217">
        <v>24805.91</v>
      </c>
      <c r="I106" s="217"/>
      <c r="J106" s="217"/>
      <c r="K106" s="217"/>
      <c r="L106" s="217"/>
      <c r="M106" s="217"/>
      <c r="N106" s="217"/>
      <c r="O106" s="217"/>
      <c r="P106" s="217"/>
      <c r="Q106" s="219"/>
      <c r="R106" s="217"/>
      <c r="S106" s="220">
        <f t="shared" si="4"/>
        <v>29119.08</v>
      </c>
      <c r="T106" s="198"/>
    </row>
    <row r="107" spans="1:20" s="199" customFormat="1" ht="18.75" customHeight="1" thickBot="1" x14ac:dyDescent="0.3">
      <c r="A107" s="221"/>
      <c r="B107" s="221"/>
      <c r="C107" s="221"/>
      <c r="D107" s="221"/>
      <c r="E107" s="244"/>
      <c r="F107" s="222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4"/>
      <c r="R107" s="223"/>
      <c r="S107" s="225"/>
      <c r="T107" s="198"/>
    </row>
    <row r="108" spans="1:20" s="199" customFormat="1" ht="28.5" customHeight="1" thickBot="1" x14ac:dyDescent="0.3">
      <c r="A108" s="253"/>
      <c r="B108" s="254"/>
      <c r="C108" s="254"/>
      <c r="D108" s="254"/>
      <c r="E108" s="247"/>
      <c r="F108" s="227" t="s">
        <v>443</v>
      </c>
      <c r="G108" s="229">
        <f>SUM(G109:G125)</f>
        <v>82168625</v>
      </c>
      <c r="H108" s="229">
        <f t="shared" ref="H108:S108" si="5">SUM(H109:H125)</f>
        <v>55770552</v>
      </c>
      <c r="I108" s="229">
        <f t="shared" si="5"/>
        <v>0</v>
      </c>
      <c r="J108" s="229">
        <f t="shared" si="5"/>
        <v>0</v>
      </c>
      <c r="K108" s="229">
        <f t="shared" si="5"/>
        <v>0</v>
      </c>
      <c r="L108" s="229">
        <f t="shared" si="5"/>
        <v>0</v>
      </c>
      <c r="M108" s="229">
        <f t="shared" si="5"/>
        <v>0</v>
      </c>
      <c r="N108" s="229">
        <f t="shared" si="5"/>
        <v>0</v>
      </c>
      <c r="O108" s="229">
        <f t="shared" si="5"/>
        <v>0</v>
      </c>
      <c r="P108" s="229">
        <f t="shared" si="5"/>
        <v>0</v>
      </c>
      <c r="Q108" s="229">
        <f t="shared" si="5"/>
        <v>0</v>
      </c>
      <c r="R108" s="229">
        <f t="shared" si="5"/>
        <v>0</v>
      </c>
      <c r="S108" s="255">
        <f t="shared" si="5"/>
        <v>137939177</v>
      </c>
      <c r="T108" s="198"/>
    </row>
    <row r="109" spans="1:20" s="199" customFormat="1" ht="0.75" customHeight="1" x14ac:dyDescent="0.25">
      <c r="A109" s="190">
        <v>2</v>
      </c>
      <c r="B109" s="191">
        <v>4</v>
      </c>
      <c r="C109" s="256">
        <v>1</v>
      </c>
      <c r="D109" s="256">
        <v>1</v>
      </c>
      <c r="E109" s="257" t="s">
        <v>369</v>
      </c>
      <c r="F109" s="232" t="s">
        <v>444</v>
      </c>
      <c r="G109" s="194">
        <v>0</v>
      </c>
      <c r="H109" s="194">
        <v>0</v>
      </c>
      <c r="I109" s="194">
        <v>0</v>
      </c>
      <c r="J109" s="194"/>
      <c r="K109" s="194"/>
      <c r="L109" s="194"/>
      <c r="M109" s="194"/>
      <c r="N109" s="194">
        <v>0</v>
      </c>
      <c r="O109" s="194">
        <v>0</v>
      </c>
      <c r="P109" s="194"/>
      <c r="Q109" s="194"/>
      <c r="R109" s="194"/>
      <c r="S109" s="197">
        <f t="shared" si="4"/>
        <v>0</v>
      </c>
    </row>
    <row r="110" spans="1:20" s="199" customFormat="1" ht="31.5" hidden="1" customHeight="1" x14ac:dyDescent="0.25">
      <c r="A110" s="200">
        <v>2</v>
      </c>
      <c r="B110" s="201">
        <v>4</v>
      </c>
      <c r="C110" s="235">
        <v>1</v>
      </c>
      <c r="D110" s="201">
        <v>2</v>
      </c>
      <c r="E110" s="202" t="s">
        <v>369</v>
      </c>
      <c r="F110" s="212" t="s">
        <v>445</v>
      </c>
      <c r="G110" s="204">
        <v>0</v>
      </c>
      <c r="H110" s="204">
        <v>0</v>
      </c>
      <c r="I110" s="204">
        <v>0</v>
      </c>
      <c r="J110" s="204"/>
      <c r="K110" s="204"/>
      <c r="L110" s="204"/>
      <c r="M110" s="204"/>
      <c r="N110" s="204">
        <v>0</v>
      </c>
      <c r="O110" s="204">
        <v>0</v>
      </c>
      <c r="P110" s="204"/>
      <c r="Q110" s="206"/>
      <c r="R110" s="204"/>
      <c r="S110" s="210">
        <f t="shared" si="4"/>
        <v>0</v>
      </c>
    </row>
    <row r="111" spans="1:20" s="199" customFormat="1" ht="31.5" customHeight="1" x14ac:dyDescent="0.25">
      <c r="A111" s="200">
        <v>2</v>
      </c>
      <c r="B111" s="201">
        <v>4</v>
      </c>
      <c r="C111" s="235">
        <v>1</v>
      </c>
      <c r="D111" s="201">
        <v>2</v>
      </c>
      <c r="E111" s="202" t="s">
        <v>385</v>
      </c>
      <c r="F111" s="212" t="s">
        <v>446</v>
      </c>
      <c r="G111" s="204">
        <v>278500</v>
      </c>
      <c r="H111" s="204">
        <v>396000</v>
      </c>
      <c r="I111" s="204"/>
      <c r="J111" s="204"/>
      <c r="K111" s="204"/>
      <c r="L111" s="204"/>
      <c r="M111" s="204"/>
      <c r="N111" s="204"/>
      <c r="O111" s="204"/>
      <c r="P111" s="204"/>
      <c r="Q111" s="206"/>
      <c r="R111" s="204"/>
      <c r="S111" s="210">
        <f t="shared" si="4"/>
        <v>674500</v>
      </c>
    </row>
    <row r="112" spans="1:20" s="199" customFormat="1" ht="3" hidden="1" customHeight="1" x14ac:dyDescent="0.25">
      <c r="A112" s="200">
        <v>2</v>
      </c>
      <c r="B112" s="201">
        <v>4</v>
      </c>
      <c r="C112" s="235">
        <v>1</v>
      </c>
      <c r="D112" s="201">
        <v>3</v>
      </c>
      <c r="E112" s="202" t="s">
        <v>369</v>
      </c>
      <c r="F112" s="212" t="s">
        <v>447</v>
      </c>
      <c r="G112" s="204">
        <v>0</v>
      </c>
      <c r="H112" s="204">
        <v>0</v>
      </c>
      <c r="I112" s="204"/>
      <c r="J112" s="204"/>
      <c r="K112" s="204"/>
      <c r="L112" s="204"/>
      <c r="M112" s="204"/>
      <c r="N112" s="204"/>
      <c r="O112" s="204"/>
      <c r="P112" s="204"/>
      <c r="Q112" s="206"/>
      <c r="R112" s="204"/>
      <c r="S112" s="210">
        <f t="shared" si="4"/>
        <v>0</v>
      </c>
    </row>
    <row r="113" spans="1:20" s="199" customFormat="1" ht="31.5" hidden="1" customHeight="1" x14ac:dyDescent="0.25">
      <c r="A113" s="200">
        <v>2</v>
      </c>
      <c r="B113" s="201">
        <v>4</v>
      </c>
      <c r="C113" s="235">
        <v>1</v>
      </c>
      <c r="D113" s="201">
        <v>4</v>
      </c>
      <c r="E113" s="202" t="s">
        <v>369</v>
      </c>
      <c r="F113" s="212" t="s">
        <v>448</v>
      </c>
      <c r="G113" s="204">
        <v>0</v>
      </c>
      <c r="H113" s="204">
        <v>0</v>
      </c>
      <c r="I113" s="204"/>
      <c r="J113" s="204"/>
      <c r="K113" s="204"/>
      <c r="L113" s="204"/>
      <c r="M113" s="204"/>
      <c r="N113" s="204"/>
      <c r="O113" s="204"/>
      <c r="P113" s="204"/>
      <c r="Q113" s="206"/>
      <c r="R113" s="204"/>
      <c r="S113" s="210">
        <f t="shared" si="4"/>
        <v>0</v>
      </c>
    </row>
    <row r="114" spans="1:20" s="199" customFormat="1" ht="31.5" hidden="1" customHeight="1" x14ac:dyDescent="0.25">
      <c r="A114" s="200">
        <v>2</v>
      </c>
      <c r="B114" s="201">
        <v>4</v>
      </c>
      <c r="C114" s="235">
        <v>1</v>
      </c>
      <c r="D114" s="201">
        <v>4</v>
      </c>
      <c r="E114" s="202" t="s">
        <v>385</v>
      </c>
      <c r="F114" s="212" t="s">
        <v>449</v>
      </c>
      <c r="G114" s="204">
        <v>0</v>
      </c>
      <c r="H114" s="204">
        <v>0</v>
      </c>
      <c r="I114" s="204"/>
      <c r="J114" s="204"/>
      <c r="K114" s="204"/>
      <c r="L114" s="204"/>
      <c r="M114" s="204"/>
      <c r="N114" s="204"/>
      <c r="O114" s="204"/>
      <c r="P114" s="204"/>
      <c r="Q114" s="206"/>
      <c r="R114" s="204"/>
      <c r="S114" s="210">
        <f t="shared" si="4"/>
        <v>0</v>
      </c>
    </row>
    <row r="115" spans="1:20" s="199" customFormat="1" ht="31.5" hidden="1" customHeight="1" x14ac:dyDescent="0.25">
      <c r="A115" s="200">
        <v>2</v>
      </c>
      <c r="B115" s="201">
        <v>4</v>
      </c>
      <c r="C115" s="235">
        <v>1</v>
      </c>
      <c r="D115" s="201">
        <v>5</v>
      </c>
      <c r="E115" s="202" t="s">
        <v>369</v>
      </c>
      <c r="F115" s="212" t="s">
        <v>450</v>
      </c>
      <c r="G115" s="204">
        <v>0</v>
      </c>
      <c r="H115" s="204">
        <v>0</v>
      </c>
      <c r="I115" s="204"/>
      <c r="J115" s="204"/>
      <c r="K115" s="204"/>
      <c r="L115" s="204"/>
      <c r="M115" s="204"/>
      <c r="N115" s="204"/>
      <c r="O115" s="204"/>
      <c r="P115" s="204"/>
      <c r="Q115" s="206"/>
      <c r="R115" s="204"/>
      <c r="S115" s="210">
        <f t="shared" si="4"/>
        <v>0</v>
      </c>
    </row>
    <row r="116" spans="1:20" s="199" customFormat="1" ht="31.5" customHeight="1" x14ac:dyDescent="0.25">
      <c r="A116" s="200">
        <v>2</v>
      </c>
      <c r="B116" s="201">
        <v>4</v>
      </c>
      <c r="C116" s="235">
        <v>1</v>
      </c>
      <c r="D116" s="201">
        <v>6</v>
      </c>
      <c r="E116" s="202" t="s">
        <v>369</v>
      </c>
      <c r="F116" s="212" t="s">
        <v>451</v>
      </c>
      <c r="G116" s="204">
        <v>600000</v>
      </c>
      <c r="H116" s="204">
        <v>45839954</v>
      </c>
      <c r="I116" s="204"/>
      <c r="J116" s="204"/>
      <c r="K116" s="204"/>
      <c r="L116" s="204"/>
      <c r="M116" s="204"/>
      <c r="N116" s="204"/>
      <c r="O116" s="204"/>
      <c r="P116" s="204"/>
      <c r="Q116" s="206"/>
      <c r="R116" s="204"/>
      <c r="S116" s="210">
        <f t="shared" si="4"/>
        <v>46439954</v>
      </c>
      <c r="T116" s="198"/>
    </row>
    <row r="117" spans="1:20" s="199" customFormat="1" ht="1.5" hidden="1" customHeight="1" x14ac:dyDescent="0.25">
      <c r="A117" s="200">
        <v>2</v>
      </c>
      <c r="B117" s="201">
        <v>4</v>
      </c>
      <c r="C117" s="235">
        <v>2</v>
      </c>
      <c r="D117" s="201">
        <v>3</v>
      </c>
      <c r="E117" s="202" t="s">
        <v>385</v>
      </c>
      <c r="F117" s="212" t="s">
        <v>452</v>
      </c>
      <c r="G117" s="204">
        <v>0</v>
      </c>
      <c r="H117" s="204">
        <v>0</v>
      </c>
      <c r="I117" s="204"/>
      <c r="J117" s="204"/>
      <c r="K117" s="204"/>
      <c r="L117" s="204"/>
      <c r="M117" s="204"/>
      <c r="N117" s="204"/>
      <c r="O117" s="204"/>
      <c r="P117" s="204"/>
      <c r="Q117" s="206"/>
      <c r="R117" s="204"/>
      <c r="S117" s="210">
        <f t="shared" si="4"/>
        <v>0</v>
      </c>
    </row>
    <row r="118" spans="1:20" s="199" customFormat="1" ht="30" customHeight="1" x14ac:dyDescent="0.25">
      <c r="A118" s="200">
        <v>2</v>
      </c>
      <c r="B118" s="201">
        <v>4</v>
      </c>
      <c r="C118" s="235">
        <v>3</v>
      </c>
      <c r="D118" s="201">
        <v>1</v>
      </c>
      <c r="E118" s="202" t="s">
        <v>369</v>
      </c>
      <c r="F118" s="212" t="s">
        <v>453</v>
      </c>
      <c r="G118" s="204">
        <v>81290125</v>
      </c>
      <c r="H118" s="204">
        <v>9534598</v>
      </c>
      <c r="I118" s="204"/>
      <c r="J118" s="204"/>
      <c r="K118" s="204"/>
      <c r="L118" s="204"/>
      <c r="M118" s="204"/>
      <c r="N118" s="204"/>
      <c r="O118" s="204"/>
      <c r="P118" s="204"/>
      <c r="Q118" s="206"/>
      <c r="R118" s="204"/>
      <c r="S118" s="210">
        <f t="shared" si="4"/>
        <v>90824723</v>
      </c>
    </row>
    <row r="119" spans="1:20" s="199" customFormat="1" ht="1.5" hidden="1" customHeight="1" x14ac:dyDescent="0.25">
      <c r="A119" s="200">
        <v>2</v>
      </c>
      <c r="B119" s="201">
        <v>4</v>
      </c>
      <c r="C119" s="235">
        <v>3</v>
      </c>
      <c r="D119" s="201">
        <v>1</v>
      </c>
      <c r="E119" s="202" t="s">
        <v>385</v>
      </c>
      <c r="F119" s="212" t="s">
        <v>454</v>
      </c>
      <c r="G119" s="204">
        <v>0</v>
      </c>
      <c r="H119" s="204">
        <v>0</v>
      </c>
      <c r="I119" s="204"/>
      <c r="J119" s="204"/>
      <c r="K119" s="204"/>
      <c r="L119" s="204"/>
      <c r="M119" s="204"/>
      <c r="N119" s="204"/>
      <c r="O119" s="204"/>
      <c r="P119" s="204"/>
      <c r="Q119" s="206"/>
      <c r="R119" s="204"/>
      <c r="S119" s="210">
        <f>SUM(G119:R119)</f>
        <v>0</v>
      </c>
      <c r="T119" s="198"/>
    </row>
    <row r="120" spans="1:20" s="199" customFormat="1" ht="31.5" hidden="1" customHeight="1" x14ac:dyDescent="0.25">
      <c r="A120" s="200">
        <v>2</v>
      </c>
      <c r="B120" s="201">
        <v>4</v>
      </c>
      <c r="C120" s="201">
        <v>3</v>
      </c>
      <c r="D120" s="201">
        <v>2</v>
      </c>
      <c r="E120" s="202" t="s">
        <v>369</v>
      </c>
      <c r="F120" s="212" t="s">
        <v>455</v>
      </c>
      <c r="G120" s="204">
        <v>0</v>
      </c>
      <c r="H120" s="204">
        <v>0</v>
      </c>
      <c r="I120" s="204">
        <v>0</v>
      </c>
      <c r="J120" s="204">
        <v>0</v>
      </c>
      <c r="K120" s="204">
        <v>0</v>
      </c>
      <c r="L120" s="204">
        <v>0</v>
      </c>
      <c r="M120" s="204">
        <v>0</v>
      </c>
      <c r="N120" s="204">
        <v>0</v>
      </c>
      <c r="O120" s="204">
        <v>0</v>
      </c>
      <c r="P120" s="204"/>
      <c r="Q120" s="206"/>
      <c r="R120" s="204"/>
      <c r="S120" s="210">
        <f t="shared" si="4"/>
        <v>0</v>
      </c>
    </row>
    <row r="121" spans="1:20" s="199" customFormat="1" ht="31.5" hidden="1" customHeight="1" x14ac:dyDescent="0.25">
      <c r="A121" s="200">
        <v>2</v>
      </c>
      <c r="B121" s="201">
        <v>4</v>
      </c>
      <c r="C121" s="201">
        <v>3</v>
      </c>
      <c r="D121" s="201">
        <v>2</v>
      </c>
      <c r="E121" s="202" t="s">
        <v>385</v>
      </c>
      <c r="F121" s="212" t="s">
        <v>456</v>
      </c>
      <c r="G121" s="204">
        <v>0</v>
      </c>
      <c r="H121" s="204">
        <v>0</v>
      </c>
      <c r="I121" s="204">
        <v>0</v>
      </c>
      <c r="J121" s="204">
        <v>0</v>
      </c>
      <c r="K121" s="204">
        <v>0</v>
      </c>
      <c r="L121" s="204">
        <v>0</v>
      </c>
      <c r="M121" s="204">
        <v>0</v>
      </c>
      <c r="N121" s="204">
        <v>0</v>
      </c>
      <c r="O121" s="204">
        <v>0</v>
      </c>
      <c r="P121" s="204"/>
      <c r="Q121" s="206"/>
      <c r="R121" s="204"/>
      <c r="S121" s="210">
        <f t="shared" si="4"/>
        <v>0</v>
      </c>
    </row>
    <row r="122" spans="1:20" s="199" customFormat="1" ht="31.5" hidden="1" customHeight="1" x14ac:dyDescent="0.25">
      <c r="A122" s="200">
        <v>2</v>
      </c>
      <c r="B122" s="201">
        <v>4</v>
      </c>
      <c r="C122" s="201">
        <v>4</v>
      </c>
      <c r="D122" s="201">
        <v>1</v>
      </c>
      <c r="E122" s="202" t="s">
        <v>385</v>
      </c>
      <c r="F122" s="212" t="s">
        <v>457</v>
      </c>
      <c r="G122" s="204">
        <v>0</v>
      </c>
      <c r="H122" s="204">
        <v>0</v>
      </c>
      <c r="I122" s="204">
        <v>0</v>
      </c>
      <c r="J122" s="204">
        <v>0</v>
      </c>
      <c r="K122" s="204">
        <v>0</v>
      </c>
      <c r="L122" s="204">
        <v>0</v>
      </c>
      <c r="M122" s="204">
        <v>0</v>
      </c>
      <c r="N122" s="204">
        <v>0</v>
      </c>
      <c r="O122" s="204">
        <v>0</v>
      </c>
      <c r="P122" s="204"/>
      <c r="Q122" s="206"/>
      <c r="R122" s="204"/>
      <c r="S122" s="210">
        <f t="shared" si="4"/>
        <v>0</v>
      </c>
    </row>
    <row r="123" spans="1:20" s="199" customFormat="1" ht="31.5" hidden="1" customHeight="1" x14ac:dyDescent="0.25">
      <c r="A123" s="200">
        <v>2</v>
      </c>
      <c r="B123" s="201">
        <v>4</v>
      </c>
      <c r="C123" s="201">
        <v>4</v>
      </c>
      <c r="D123" s="201">
        <v>2</v>
      </c>
      <c r="E123" s="202" t="s">
        <v>369</v>
      </c>
      <c r="F123" s="212" t="s">
        <v>458</v>
      </c>
      <c r="G123" s="204">
        <v>0</v>
      </c>
      <c r="H123" s="204">
        <v>0</v>
      </c>
      <c r="I123" s="204">
        <v>0</v>
      </c>
      <c r="J123" s="204">
        <v>0</v>
      </c>
      <c r="K123" s="204">
        <v>0</v>
      </c>
      <c r="L123" s="204">
        <v>0</v>
      </c>
      <c r="M123" s="204">
        <v>0</v>
      </c>
      <c r="N123" s="204">
        <v>0</v>
      </c>
      <c r="O123" s="204">
        <v>0</v>
      </c>
      <c r="P123" s="204"/>
      <c r="Q123" s="206"/>
      <c r="R123" s="204"/>
      <c r="S123" s="210">
        <f t="shared" si="4"/>
        <v>0</v>
      </c>
    </row>
    <row r="124" spans="1:20" s="199" customFormat="1" ht="31.5" hidden="1" customHeight="1" x14ac:dyDescent="0.25">
      <c r="A124" s="200">
        <v>2</v>
      </c>
      <c r="B124" s="201">
        <v>4</v>
      </c>
      <c r="C124" s="201">
        <v>5</v>
      </c>
      <c r="D124" s="201">
        <v>2</v>
      </c>
      <c r="E124" s="202" t="s">
        <v>369</v>
      </c>
      <c r="F124" s="212" t="s">
        <v>459</v>
      </c>
      <c r="G124" s="204">
        <v>0</v>
      </c>
      <c r="H124" s="204">
        <v>0</v>
      </c>
      <c r="I124" s="204">
        <v>0</v>
      </c>
      <c r="J124" s="204">
        <v>0</v>
      </c>
      <c r="K124" s="204">
        <v>0</v>
      </c>
      <c r="L124" s="204">
        <v>0</v>
      </c>
      <c r="M124" s="204">
        <v>0</v>
      </c>
      <c r="N124" s="204">
        <v>0</v>
      </c>
      <c r="O124" s="204">
        <v>0</v>
      </c>
      <c r="P124" s="204"/>
      <c r="Q124" s="206"/>
      <c r="R124" s="204"/>
      <c r="S124" s="210">
        <f t="shared" si="4"/>
        <v>0</v>
      </c>
    </row>
    <row r="125" spans="1:20" s="199" customFormat="1" ht="31.5" hidden="1" customHeight="1" x14ac:dyDescent="0.25">
      <c r="A125" s="200">
        <v>2</v>
      </c>
      <c r="B125" s="201">
        <v>4</v>
      </c>
      <c r="C125" s="201">
        <v>9</v>
      </c>
      <c r="D125" s="201">
        <v>1</v>
      </c>
      <c r="E125" s="202" t="s">
        <v>369</v>
      </c>
      <c r="F125" s="212" t="s">
        <v>460</v>
      </c>
      <c r="G125" s="204">
        <v>0</v>
      </c>
      <c r="H125" s="204">
        <v>0</v>
      </c>
      <c r="I125" s="204">
        <v>0</v>
      </c>
      <c r="J125" s="204">
        <v>0</v>
      </c>
      <c r="K125" s="204">
        <v>0</v>
      </c>
      <c r="L125" s="204">
        <v>0</v>
      </c>
      <c r="M125" s="204">
        <v>0</v>
      </c>
      <c r="N125" s="204">
        <v>0</v>
      </c>
      <c r="O125" s="204">
        <v>0</v>
      </c>
      <c r="P125" s="204"/>
      <c r="Q125" s="206"/>
      <c r="R125" s="204"/>
      <c r="S125" s="210">
        <f t="shared" si="4"/>
        <v>0</v>
      </c>
    </row>
    <row r="126" spans="1:20" s="199" customFormat="1" ht="24" customHeight="1" x14ac:dyDescent="0.25">
      <c r="A126" s="258"/>
      <c r="B126" s="259"/>
      <c r="C126" s="259"/>
      <c r="D126" s="259"/>
      <c r="E126" s="260"/>
      <c r="F126" s="243"/>
      <c r="G126" s="209"/>
      <c r="H126" s="209"/>
      <c r="I126" s="209">
        <v>0</v>
      </c>
      <c r="J126" s="209"/>
      <c r="K126" s="209"/>
      <c r="L126" s="209"/>
      <c r="M126" s="209"/>
      <c r="N126" s="209"/>
      <c r="O126" s="209"/>
      <c r="P126" s="209"/>
      <c r="Q126" s="261"/>
      <c r="R126" s="209"/>
      <c r="S126" s="262"/>
    </row>
    <row r="127" spans="1:20" s="199" customFormat="1" ht="26.25" customHeight="1" x14ac:dyDescent="0.25">
      <c r="A127" s="263"/>
      <c r="B127" s="264"/>
      <c r="C127" s="264"/>
      <c r="D127" s="264"/>
      <c r="E127" s="265"/>
      <c r="F127" s="266" t="s">
        <v>461</v>
      </c>
      <c r="G127" s="267">
        <f>SUM(G128:G129)</f>
        <v>31016264.739999998</v>
      </c>
      <c r="H127" s="267">
        <f t="shared" ref="H127:R127" si="6">SUM(H128:H129)</f>
        <v>850360042.71000004</v>
      </c>
      <c r="I127" s="267">
        <f t="shared" si="6"/>
        <v>0</v>
      </c>
      <c r="J127" s="267">
        <f t="shared" si="6"/>
        <v>0</v>
      </c>
      <c r="K127" s="267">
        <f t="shared" si="6"/>
        <v>0</v>
      </c>
      <c r="L127" s="267">
        <f t="shared" si="6"/>
        <v>0</v>
      </c>
      <c r="M127" s="267">
        <f t="shared" si="6"/>
        <v>0</v>
      </c>
      <c r="N127" s="267">
        <f t="shared" si="6"/>
        <v>0</v>
      </c>
      <c r="O127" s="267">
        <f t="shared" si="6"/>
        <v>0</v>
      </c>
      <c r="P127" s="267">
        <f t="shared" si="6"/>
        <v>0</v>
      </c>
      <c r="Q127" s="268">
        <f t="shared" si="6"/>
        <v>0</v>
      </c>
      <c r="R127" s="267">
        <f t="shared" si="6"/>
        <v>0</v>
      </c>
      <c r="S127" s="269">
        <f t="shared" si="4"/>
        <v>881376307.45000005</v>
      </c>
      <c r="T127" s="251"/>
    </row>
    <row r="128" spans="1:20" s="199" customFormat="1" ht="26.25" customHeight="1" x14ac:dyDescent="0.25">
      <c r="A128" s="200">
        <v>2</v>
      </c>
      <c r="B128" s="201">
        <v>5</v>
      </c>
      <c r="C128" s="201">
        <v>3</v>
      </c>
      <c r="D128" s="201">
        <v>1</v>
      </c>
      <c r="E128" s="202" t="s">
        <v>369</v>
      </c>
      <c r="F128" s="212" t="s">
        <v>462</v>
      </c>
      <c r="G128" s="204">
        <v>31016264.739999998</v>
      </c>
      <c r="H128" s="204">
        <v>850360042.71000004</v>
      </c>
      <c r="I128" s="204"/>
      <c r="J128" s="204"/>
      <c r="K128" s="204"/>
      <c r="L128" s="204"/>
      <c r="M128" s="204"/>
      <c r="N128" s="204"/>
      <c r="O128" s="204"/>
      <c r="P128" s="204"/>
      <c r="Q128" s="206"/>
      <c r="R128" s="204"/>
      <c r="S128" s="210">
        <f t="shared" si="4"/>
        <v>881376307.45000005</v>
      </c>
      <c r="T128" s="198"/>
    </row>
    <row r="129" spans="1:20" s="199" customFormat="1" ht="0.75" hidden="1" customHeight="1" x14ac:dyDescent="0.25">
      <c r="A129" s="200">
        <v>2</v>
      </c>
      <c r="B129" s="201">
        <v>5</v>
      </c>
      <c r="C129" s="201">
        <v>3</v>
      </c>
      <c r="D129" s="201">
        <v>1</v>
      </c>
      <c r="E129" s="202" t="s">
        <v>385</v>
      </c>
      <c r="F129" s="212" t="s">
        <v>463</v>
      </c>
      <c r="G129" s="204">
        <v>0</v>
      </c>
      <c r="H129" s="204">
        <v>0</v>
      </c>
      <c r="I129" s="204">
        <v>0</v>
      </c>
      <c r="J129" s="204">
        <v>0</v>
      </c>
      <c r="K129" s="204">
        <v>0</v>
      </c>
      <c r="L129" s="204">
        <v>0</v>
      </c>
      <c r="M129" s="204">
        <v>0</v>
      </c>
      <c r="N129" s="204">
        <v>0</v>
      </c>
      <c r="O129" s="204"/>
      <c r="P129" s="204"/>
      <c r="Q129" s="206"/>
      <c r="R129" s="204"/>
      <c r="S129" s="210">
        <f>SUM(G129:R129)</f>
        <v>0</v>
      </c>
      <c r="T129" s="198"/>
    </row>
    <row r="130" spans="1:20" s="199" customFormat="1" ht="10.5" customHeight="1" x14ac:dyDescent="0.25">
      <c r="A130" s="200"/>
      <c r="B130" s="201"/>
      <c r="C130" s="201"/>
      <c r="D130" s="201"/>
      <c r="E130" s="202"/>
      <c r="F130" s="212"/>
      <c r="G130" s="204"/>
      <c r="H130" s="204"/>
      <c r="I130" s="204"/>
      <c r="J130" s="204"/>
      <c r="K130" s="204"/>
      <c r="L130" s="204"/>
      <c r="M130" s="204"/>
      <c r="N130" s="204"/>
      <c r="O130" s="204"/>
      <c r="P130" s="204"/>
      <c r="Q130" s="206"/>
      <c r="R130" s="204"/>
      <c r="S130" s="210"/>
      <c r="T130" s="198"/>
    </row>
    <row r="131" spans="1:20" s="199" customFormat="1" ht="28.5" customHeight="1" x14ac:dyDescent="0.25">
      <c r="A131" s="263"/>
      <c r="B131" s="264"/>
      <c r="C131" s="264"/>
      <c r="D131" s="264"/>
      <c r="E131" s="265"/>
      <c r="F131" s="266" t="s">
        <v>464</v>
      </c>
      <c r="G131" s="270">
        <f>SUM(G132:G150)</f>
        <v>712697.23</v>
      </c>
      <c r="H131" s="270">
        <f t="shared" ref="H131:S131" si="7">SUM(H132:H150)</f>
        <v>8780699.5600000005</v>
      </c>
      <c r="I131" s="270">
        <f t="shared" si="7"/>
        <v>0</v>
      </c>
      <c r="J131" s="270">
        <f t="shared" si="7"/>
        <v>0</v>
      </c>
      <c r="K131" s="270">
        <f t="shared" si="7"/>
        <v>0</v>
      </c>
      <c r="L131" s="270">
        <f t="shared" si="7"/>
        <v>0</v>
      </c>
      <c r="M131" s="270">
        <f t="shared" si="7"/>
        <v>0</v>
      </c>
      <c r="N131" s="270">
        <f>SUM(N132:N150)</f>
        <v>0</v>
      </c>
      <c r="O131" s="270">
        <f>SUM(O132:O150)</f>
        <v>0</v>
      </c>
      <c r="P131" s="270">
        <f t="shared" si="7"/>
        <v>0</v>
      </c>
      <c r="Q131" s="270">
        <f t="shared" si="7"/>
        <v>0</v>
      </c>
      <c r="R131" s="270">
        <f t="shared" si="7"/>
        <v>0</v>
      </c>
      <c r="S131" s="271">
        <f t="shared" si="7"/>
        <v>9493396.7899999991</v>
      </c>
    </row>
    <row r="132" spans="1:20" s="199" customFormat="1" ht="27" customHeight="1" x14ac:dyDescent="0.25">
      <c r="A132" s="200">
        <v>2</v>
      </c>
      <c r="B132" s="201">
        <v>6</v>
      </c>
      <c r="C132" s="201">
        <v>1</v>
      </c>
      <c r="D132" s="201">
        <v>1</v>
      </c>
      <c r="E132" s="202" t="s">
        <v>369</v>
      </c>
      <c r="F132" s="212" t="s">
        <v>465</v>
      </c>
      <c r="G132" s="204">
        <v>704153.2</v>
      </c>
      <c r="H132" s="204">
        <v>179000</v>
      </c>
      <c r="I132" s="204"/>
      <c r="J132" s="204"/>
      <c r="K132" s="204"/>
      <c r="L132" s="204"/>
      <c r="M132" s="204"/>
      <c r="N132" s="204"/>
      <c r="O132" s="204"/>
      <c r="P132" s="204"/>
      <c r="Q132" s="206"/>
      <c r="R132" s="204"/>
      <c r="S132" s="210">
        <f t="shared" si="4"/>
        <v>883153.2</v>
      </c>
      <c r="T132" s="198"/>
    </row>
    <row r="133" spans="1:20" s="199" customFormat="1" ht="21.75" hidden="1" customHeight="1" x14ac:dyDescent="0.25">
      <c r="A133" s="200">
        <v>2</v>
      </c>
      <c r="B133" s="201">
        <v>6</v>
      </c>
      <c r="C133" s="201">
        <v>1</v>
      </c>
      <c r="D133" s="201">
        <v>2</v>
      </c>
      <c r="E133" s="202" t="s">
        <v>369</v>
      </c>
      <c r="F133" s="212" t="s">
        <v>466</v>
      </c>
      <c r="G133" s="204">
        <v>0</v>
      </c>
      <c r="H133" s="204">
        <v>0</v>
      </c>
      <c r="I133" s="204"/>
      <c r="J133" s="204"/>
      <c r="K133" s="204"/>
      <c r="L133" s="204"/>
      <c r="M133" s="204"/>
      <c r="N133" s="204"/>
      <c r="O133" s="204"/>
      <c r="P133" s="204"/>
      <c r="Q133" s="206"/>
      <c r="R133" s="204"/>
      <c r="S133" s="210">
        <f t="shared" si="4"/>
        <v>0</v>
      </c>
    </row>
    <row r="134" spans="1:20" s="199" customFormat="1" ht="30" customHeight="1" x14ac:dyDescent="0.25">
      <c r="A134" s="200">
        <v>2</v>
      </c>
      <c r="B134" s="201">
        <v>6</v>
      </c>
      <c r="C134" s="201">
        <v>1</v>
      </c>
      <c r="D134" s="201">
        <v>3</v>
      </c>
      <c r="E134" s="202" t="s">
        <v>369</v>
      </c>
      <c r="F134" s="212" t="s">
        <v>467</v>
      </c>
      <c r="G134" s="204">
        <v>0</v>
      </c>
      <c r="H134" s="204">
        <f>63720+1283309.56</f>
        <v>1347029.56</v>
      </c>
      <c r="I134" s="204"/>
      <c r="J134" s="204"/>
      <c r="K134" s="204"/>
      <c r="L134" s="204"/>
      <c r="M134" s="204"/>
      <c r="N134" s="204"/>
      <c r="O134" s="204"/>
      <c r="P134" s="204"/>
      <c r="Q134" s="206"/>
      <c r="R134" s="204"/>
      <c r="S134" s="210">
        <f t="shared" si="4"/>
        <v>1347029.56</v>
      </c>
      <c r="T134" s="198"/>
    </row>
    <row r="135" spans="1:20" s="199" customFormat="1" ht="1.5" hidden="1" customHeight="1" x14ac:dyDescent="0.25">
      <c r="A135" s="200">
        <v>2</v>
      </c>
      <c r="B135" s="201">
        <v>6</v>
      </c>
      <c r="C135" s="201">
        <v>1</v>
      </c>
      <c r="D135" s="201">
        <v>4</v>
      </c>
      <c r="E135" s="202" t="s">
        <v>369</v>
      </c>
      <c r="F135" s="212" t="s">
        <v>288</v>
      </c>
      <c r="G135" s="204">
        <v>0</v>
      </c>
      <c r="H135" s="204">
        <v>0</v>
      </c>
      <c r="I135" s="204"/>
      <c r="J135" s="204"/>
      <c r="K135" s="204"/>
      <c r="L135" s="204"/>
      <c r="M135" s="204"/>
      <c r="N135" s="204"/>
      <c r="O135" s="204"/>
      <c r="P135" s="204"/>
      <c r="Q135" s="206"/>
      <c r="R135" s="204"/>
      <c r="S135" s="210">
        <f t="shared" si="4"/>
        <v>0</v>
      </c>
      <c r="T135" s="198"/>
    </row>
    <row r="136" spans="1:20" s="199" customFormat="1" ht="30.75" hidden="1" customHeight="1" x14ac:dyDescent="0.25">
      <c r="A136" s="200">
        <v>2</v>
      </c>
      <c r="B136" s="201">
        <v>6</v>
      </c>
      <c r="C136" s="201">
        <v>1</v>
      </c>
      <c r="D136" s="201">
        <v>9</v>
      </c>
      <c r="E136" s="202" t="s">
        <v>369</v>
      </c>
      <c r="F136" s="212" t="s">
        <v>468</v>
      </c>
      <c r="G136" s="204">
        <v>0</v>
      </c>
      <c r="H136" s="204">
        <v>0</v>
      </c>
      <c r="I136" s="204"/>
      <c r="J136" s="204"/>
      <c r="K136" s="204"/>
      <c r="L136" s="204"/>
      <c r="M136" s="204"/>
      <c r="N136" s="204"/>
      <c r="O136" s="204"/>
      <c r="P136" s="204"/>
      <c r="Q136" s="206"/>
      <c r="R136" s="204"/>
      <c r="S136" s="210">
        <f t="shared" si="4"/>
        <v>0</v>
      </c>
    </row>
    <row r="137" spans="1:20" s="199" customFormat="1" ht="21.75" hidden="1" customHeight="1" x14ac:dyDescent="0.25">
      <c r="A137" s="200">
        <v>2</v>
      </c>
      <c r="B137" s="201">
        <v>6</v>
      </c>
      <c r="C137" s="201">
        <v>2</v>
      </c>
      <c r="D137" s="201">
        <v>1</v>
      </c>
      <c r="E137" s="202" t="s">
        <v>369</v>
      </c>
      <c r="F137" s="212" t="s">
        <v>292</v>
      </c>
      <c r="G137" s="204">
        <v>0</v>
      </c>
      <c r="H137" s="204">
        <v>0</v>
      </c>
      <c r="I137" s="204"/>
      <c r="J137" s="204"/>
      <c r="K137" s="204"/>
      <c r="L137" s="239"/>
      <c r="M137" s="204"/>
      <c r="N137" s="204"/>
      <c r="O137" s="204"/>
      <c r="P137" s="204"/>
      <c r="Q137" s="206"/>
      <c r="R137" s="204"/>
      <c r="S137" s="210">
        <f t="shared" si="4"/>
        <v>0</v>
      </c>
    </row>
    <row r="138" spans="1:20" s="199" customFormat="1" ht="21.75" hidden="1" customHeight="1" x14ac:dyDescent="0.25">
      <c r="A138" s="200">
        <v>2</v>
      </c>
      <c r="B138" s="201">
        <v>6</v>
      </c>
      <c r="C138" s="201">
        <v>3</v>
      </c>
      <c r="D138" s="201">
        <v>1</v>
      </c>
      <c r="E138" s="202" t="s">
        <v>369</v>
      </c>
      <c r="F138" s="212" t="s">
        <v>294</v>
      </c>
      <c r="G138" s="204">
        <v>0</v>
      </c>
      <c r="H138" s="204">
        <v>0</v>
      </c>
      <c r="I138" s="204"/>
      <c r="J138" s="204"/>
      <c r="K138" s="204"/>
      <c r="L138" s="204"/>
      <c r="M138" s="204"/>
      <c r="N138" s="204"/>
      <c r="O138" s="204"/>
      <c r="P138" s="204"/>
      <c r="Q138" s="206"/>
      <c r="R138" s="204"/>
      <c r="S138" s="210">
        <f t="shared" si="4"/>
        <v>0</v>
      </c>
    </row>
    <row r="139" spans="1:20" s="199" customFormat="1" ht="25.5" customHeight="1" x14ac:dyDescent="0.25">
      <c r="A139" s="200">
        <v>2</v>
      </c>
      <c r="B139" s="201">
        <v>6</v>
      </c>
      <c r="C139" s="201">
        <v>4</v>
      </c>
      <c r="D139" s="201">
        <v>1</v>
      </c>
      <c r="E139" s="202" t="s">
        <v>369</v>
      </c>
      <c r="F139" s="212" t="s">
        <v>469</v>
      </c>
      <c r="G139" s="239">
        <v>0</v>
      </c>
      <c r="H139" s="239">
        <v>6434670</v>
      </c>
      <c r="I139" s="239"/>
      <c r="J139" s="239"/>
      <c r="K139" s="204"/>
      <c r="L139" s="239"/>
      <c r="M139" s="204"/>
      <c r="N139" s="204"/>
      <c r="O139" s="204"/>
      <c r="P139" s="204"/>
      <c r="Q139" s="206"/>
      <c r="R139" s="204"/>
      <c r="S139" s="210">
        <f t="shared" si="4"/>
        <v>6434670</v>
      </c>
      <c r="T139" s="198"/>
    </row>
    <row r="140" spans="1:20" s="199" customFormat="1" ht="21.75" hidden="1" customHeight="1" x14ac:dyDescent="0.25">
      <c r="A140" s="200">
        <v>2</v>
      </c>
      <c r="B140" s="201">
        <v>6</v>
      </c>
      <c r="C140" s="201">
        <v>4</v>
      </c>
      <c r="D140" s="201">
        <v>6</v>
      </c>
      <c r="E140" s="202" t="s">
        <v>369</v>
      </c>
      <c r="F140" s="212" t="s">
        <v>298</v>
      </c>
      <c r="G140" s="239">
        <v>0</v>
      </c>
      <c r="H140" s="239">
        <v>0</v>
      </c>
      <c r="I140" s="239"/>
      <c r="J140" s="239"/>
      <c r="K140" s="239"/>
      <c r="L140" s="204"/>
      <c r="M140" s="204"/>
      <c r="N140" s="204"/>
      <c r="O140" s="204"/>
      <c r="P140" s="204"/>
      <c r="Q140" s="206"/>
      <c r="R140" s="204"/>
      <c r="S140" s="210">
        <f t="shared" si="4"/>
        <v>0</v>
      </c>
    </row>
    <row r="141" spans="1:20" s="199" customFormat="1" ht="21.75" customHeight="1" x14ac:dyDescent="0.25">
      <c r="A141" s="200">
        <v>2</v>
      </c>
      <c r="B141" s="201">
        <v>6</v>
      </c>
      <c r="C141" s="201">
        <v>4</v>
      </c>
      <c r="D141" s="201">
        <v>7</v>
      </c>
      <c r="E141" s="202" t="s">
        <v>369</v>
      </c>
      <c r="F141" s="212" t="s">
        <v>300</v>
      </c>
      <c r="G141" s="239">
        <v>0</v>
      </c>
      <c r="H141" s="239">
        <v>820000</v>
      </c>
      <c r="I141" s="239"/>
      <c r="J141" s="239"/>
      <c r="K141" s="239"/>
      <c r="L141" s="204"/>
      <c r="M141" s="204"/>
      <c r="N141" s="204"/>
      <c r="O141" s="204"/>
      <c r="P141" s="204"/>
      <c r="Q141" s="206"/>
      <c r="R141" s="204"/>
      <c r="S141" s="210">
        <f t="shared" si="4"/>
        <v>820000</v>
      </c>
    </row>
    <row r="142" spans="1:20" s="199" customFormat="1" ht="21.75" hidden="1" customHeight="1" x14ac:dyDescent="0.25">
      <c r="A142" s="200">
        <v>2</v>
      </c>
      <c r="B142" s="201">
        <v>6</v>
      </c>
      <c r="C142" s="201">
        <v>4</v>
      </c>
      <c r="D142" s="201">
        <v>8</v>
      </c>
      <c r="E142" s="202" t="s">
        <v>369</v>
      </c>
      <c r="F142" s="212" t="s">
        <v>470</v>
      </c>
      <c r="G142" s="204">
        <v>0</v>
      </c>
      <c r="H142" s="204">
        <v>0</v>
      </c>
      <c r="I142" s="204"/>
      <c r="J142" s="204"/>
      <c r="K142" s="204"/>
      <c r="L142" s="204"/>
      <c r="M142" s="204"/>
      <c r="N142" s="204"/>
      <c r="O142" s="204"/>
      <c r="P142" s="204"/>
      <c r="Q142" s="206"/>
      <c r="R142" s="204"/>
      <c r="S142" s="210">
        <f t="shared" si="4"/>
        <v>0</v>
      </c>
    </row>
    <row r="143" spans="1:20" s="199" customFormat="1" ht="21.75" hidden="1" customHeight="1" x14ac:dyDescent="0.25">
      <c r="A143" s="200">
        <v>2</v>
      </c>
      <c r="B143" s="201">
        <v>6</v>
      </c>
      <c r="C143" s="201">
        <v>5</v>
      </c>
      <c r="D143" s="201">
        <v>2</v>
      </c>
      <c r="E143" s="202" t="s">
        <v>369</v>
      </c>
      <c r="F143" s="212" t="s">
        <v>302</v>
      </c>
      <c r="G143" s="204">
        <v>0</v>
      </c>
      <c r="H143" s="204">
        <v>0</v>
      </c>
      <c r="I143" s="204"/>
      <c r="J143" s="204"/>
      <c r="K143" s="204"/>
      <c r="L143" s="204"/>
      <c r="M143" s="204"/>
      <c r="N143" s="204"/>
      <c r="O143" s="204"/>
      <c r="P143" s="204"/>
      <c r="Q143" s="206"/>
      <c r="R143" s="204"/>
      <c r="S143" s="210">
        <f t="shared" si="4"/>
        <v>0</v>
      </c>
    </row>
    <row r="144" spans="1:20" s="199" customFormat="1" ht="30" hidden="1" customHeight="1" x14ac:dyDescent="0.25">
      <c r="A144" s="200">
        <v>2</v>
      </c>
      <c r="B144" s="201">
        <v>6</v>
      </c>
      <c r="C144" s="201">
        <v>5</v>
      </c>
      <c r="D144" s="201">
        <v>5</v>
      </c>
      <c r="E144" s="202" t="s">
        <v>369</v>
      </c>
      <c r="F144" s="272" t="s">
        <v>304</v>
      </c>
      <c r="G144" s="204">
        <v>0</v>
      </c>
      <c r="H144" s="204">
        <v>0</v>
      </c>
      <c r="I144" s="204"/>
      <c r="J144" s="204"/>
      <c r="K144" s="204"/>
      <c r="L144" s="204"/>
      <c r="M144" s="204"/>
      <c r="N144" s="204"/>
      <c r="O144" s="204"/>
      <c r="P144" s="204"/>
      <c r="Q144" s="206"/>
      <c r="R144" s="204"/>
      <c r="S144" s="210">
        <f t="shared" si="4"/>
        <v>0</v>
      </c>
    </row>
    <row r="145" spans="1:20" s="199" customFormat="1" ht="21.75" hidden="1" customHeight="1" x14ac:dyDescent="0.25">
      <c r="A145" s="200">
        <v>2</v>
      </c>
      <c r="B145" s="201">
        <v>6</v>
      </c>
      <c r="C145" s="201">
        <v>5</v>
      </c>
      <c r="D145" s="201">
        <v>7</v>
      </c>
      <c r="E145" s="202" t="s">
        <v>369</v>
      </c>
      <c r="F145" s="212" t="s">
        <v>306</v>
      </c>
      <c r="G145" s="204">
        <v>0</v>
      </c>
      <c r="H145" s="204">
        <v>0</v>
      </c>
      <c r="I145" s="204"/>
      <c r="J145" s="204"/>
      <c r="K145" s="204"/>
      <c r="L145" s="204"/>
      <c r="M145" s="204"/>
      <c r="N145" s="204"/>
      <c r="O145" s="204"/>
      <c r="P145" s="204"/>
      <c r="Q145" s="206"/>
      <c r="R145" s="204"/>
      <c r="S145" s="210">
        <f t="shared" si="4"/>
        <v>0</v>
      </c>
    </row>
    <row r="146" spans="1:20" s="199" customFormat="1" ht="21.75" hidden="1" customHeight="1" x14ac:dyDescent="0.25">
      <c r="A146" s="200">
        <v>2</v>
      </c>
      <c r="B146" s="201">
        <v>6</v>
      </c>
      <c r="C146" s="201">
        <v>5</v>
      </c>
      <c r="D146" s="201">
        <v>8</v>
      </c>
      <c r="E146" s="202" t="s">
        <v>369</v>
      </c>
      <c r="F146" s="212" t="s">
        <v>308</v>
      </c>
      <c r="G146" s="204">
        <v>0</v>
      </c>
      <c r="H146" s="204">
        <v>0</v>
      </c>
      <c r="I146" s="204"/>
      <c r="J146" s="204"/>
      <c r="K146" s="204"/>
      <c r="L146" s="239"/>
      <c r="M146" s="204"/>
      <c r="N146" s="204"/>
      <c r="O146" s="204"/>
      <c r="P146" s="204"/>
      <c r="Q146" s="206"/>
      <c r="R146" s="204"/>
      <c r="S146" s="210">
        <f t="shared" si="4"/>
        <v>0</v>
      </c>
      <c r="T146" s="198"/>
    </row>
    <row r="147" spans="1:20" s="199" customFormat="1" ht="21.75" hidden="1" customHeight="1" x14ac:dyDescent="0.25">
      <c r="A147" s="200">
        <v>2</v>
      </c>
      <c r="B147" s="201">
        <v>6</v>
      </c>
      <c r="C147" s="201">
        <v>6</v>
      </c>
      <c r="D147" s="201">
        <v>2</v>
      </c>
      <c r="E147" s="202" t="s">
        <v>369</v>
      </c>
      <c r="F147" s="212" t="s">
        <v>471</v>
      </c>
      <c r="G147" s="204">
        <v>0</v>
      </c>
      <c r="H147" s="204">
        <v>0</v>
      </c>
      <c r="I147" s="204"/>
      <c r="J147" s="204"/>
      <c r="K147" s="204"/>
      <c r="L147" s="239"/>
      <c r="M147" s="204"/>
      <c r="N147" s="204"/>
      <c r="O147" s="204"/>
      <c r="P147" s="204"/>
      <c r="Q147" s="206"/>
      <c r="R147" s="204"/>
      <c r="S147" s="210">
        <f t="shared" si="4"/>
        <v>0</v>
      </c>
      <c r="T147" s="198"/>
    </row>
    <row r="148" spans="1:20" s="199" customFormat="1" ht="23.25" customHeight="1" x14ac:dyDescent="0.25">
      <c r="A148" s="200">
        <v>2</v>
      </c>
      <c r="B148" s="201">
        <v>6</v>
      </c>
      <c r="C148" s="201">
        <v>8</v>
      </c>
      <c r="D148" s="201">
        <v>3</v>
      </c>
      <c r="E148" s="202" t="s">
        <v>369</v>
      </c>
      <c r="F148" s="212" t="s">
        <v>472</v>
      </c>
      <c r="G148" s="204">
        <v>8544.0300000000007</v>
      </c>
      <c r="H148" s="204">
        <v>0</v>
      </c>
      <c r="I148" s="204"/>
      <c r="J148" s="204"/>
      <c r="K148" s="204"/>
      <c r="L148" s="239"/>
      <c r="M148" s="204"/>
      <c r="N148" s="204"/>
      <c r="O148" s="204"/>
      <c r="P148" s="204"/>
      <c r="Q148" s="206"/>
      <c r="R148" s="204"/>
      <c r="S148" s="210">
        <f t="shared" si="4"/>
        <v>8544.0300000000007</v>
      </c>
      <c r="T148" s="198"/>
    </row>
    <row r="149" spans="1:20" s="199" customFormat="1" ht="21.75" hidden="1" customHeight="1" x14ac:dyDescent="0.25">
      <c r="A149" s="200">
        <v>2</v>
      </c>
      <c r="B149" s="201">
        <v>6</v>
      </c>
      <c r="C149" s="201">
        <v>8</v>
      </c>
      <c r="D149" s="201">
        <v>6</v>
      </c>
      <c r="E149" s="202" t="s">
        <v>369</v>
      </c>
      <c r="F149" s="212" t="s">
        <v>314</v>
      </c>
      <c r="G149" s="204">
        <v>0</v>
      </c>
      <c r="H149" s="204"/>
      <c r="I149" s="204"/>
      <c r="J149" s="204"/>
      <c r="K149" s="204"/>
      <c r="L149" s="239"/>
      <c r="M149" s="204"/>
      <c r="N149" s="204"/>
      <c r="O149" s="204"/>
      <c r="P149" s="204"/>
      <c r="Q149" s="206"/>
      <c r="R149" s="204"/>
      <c r="S149" s="210">
        <f t="shared" si="4"/>
        <v>0</v>
      </c>
      <c r="T149" s="198"/>
    </row>
    <row r="150" spans="1:20" s="199" customFormat="1" ht="21.75" hidden="1" customHeight="1" x14ac:dyDescent="0.25">
      <c r="A150" s="200">
        <v>2</v>
      </c>
      <c r="B150" s="201">
        <v>6</v>
      </c>
      <c r="C150" s="201">
        <v>10</v>
      </c>
      <c r="D150" s="201">
        <v>2</v>
      </c>
      <c r="E150" s="202" t="s">
        <v>369</v>
      </c>
      <c r="F150" s="243" t="s">
        <v>316</v>
      </c>
      <c r="G150" s="204">
        <v>0</v>
      </c>
      <c r="H150" s="204">
        <v>0</v>
      </c>
      <c r="I150" s="204">
        <v>0</v>
      </c>
      <c r="J150" s="204">
        <v>0</v>
      </c>
      <c r="K150" s="204">
        <v>0</v>
      </c>
      <c r="L150" s="204">
        <v>0</v>
      </c>
      <c r="M150" s="204">
        <v>0</v>
      </c>
      <c r="N150" s="204">
        <v>0</v>
      </c>
      <c r="O150" s="204">
        <v>0</v>
      </c>
      <c r="P150" s="204"/>
      <c r="Q150" s="206"/>
      <c r="R150" s="204"/>
      <c r="S150" s="210">
        <f t="shared" si="4"/>
        <v>0</v>
      </c>
      <c r="T150" s="198"/>
    </row>
    <row r="151" spans="1:20" s="199" customFormat="1" ht="18" hidden="1" customHeight="1" x14ac:dyDescent="0.25">
      <c r="A151" s="200"/>
      <c r="B151" s="201"/>
      <c r="C151" s="201"/>
      <c r="D151" s="201"/>
      <c r="E151" s="202"/>
      <c r="F151" s="212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6"/>
      <c r="R151" s="204"/>
      <c r="S151" s="210"/>
      <c r="T151" s="198"/>
    </row>
    <row r="152" spans="1:20" s="199" customFormat="1" ht="21.75" hidden="1" customHeight="1" x14ac:dyDescent="0.25">
      <c r="A152" s="263"/>
      <c r="B152" s="264"/>
      <c r="C152" s="264"/>
      <c r="D152" s="264"/>
      <c r="E152" s="265"/>
      <c r="F152" s="266" t="s">
        <v>473</v>
      </c>
      <c r="G152" s="267">
        <f t="shared" ref="G152:R152" si="8">SUM(G155)</f>
        <v>0</v>
      </c>
      <c r="H152" s="267">
        <f t="shared" si="8"/>
        <v>0</v>
      </c>
      <c r="I152" s="267">
        <f t="shared" si="8"/>
        <v>0</v>
      </c>
      <c r="J152" s="267">
        <f t="shared" si="8"/>
        <v>0</v>
      </c>
      <c r="K152" s="267">
        <f t="shared" si="8"/>
        <v>0</v>
      </c>
      <c r="L152" s="267">
        <f t="shared" si="8"/>
        <v>0</v>
      </c>
      <c r="M152" s="267">
        <f t="shared" si="8"/>
        <v>0</v>
      </c>
      <c r="N152" s="267">
        <f t="shared" si="8"/>
        <v>0</v>
      </c>
      <c r="O152" s="267">
        <f t="shared" si="8"/>
        <v>0</v>
      </c>
      <c r="P152" s="267">
        <f t="shared" si="8"/>
        <v>0</v>
      </c>
      <c r="Q152" s="268">
        <f t="shared" si="8"/>
        <v>0</v>
      </c>
      <c r="R152" s="267">
        <f t="shared" si="8"/>
        <v>0</v>
      </c>
      <c r="S152" s="269">
        <f t="shared" ref="S152:S168" si="9">SUM(G152:R152)</f>
        <v>0</v>
      </c>
    </row>
    <row r="153" spans="1:20" ht="21.75" hidden="1" customHeight="1" x14ac:dyDescent="0.3">
      <c r="A153" s="200">
        <v>2</v>
      </c>
      <c r="B153" s="201">
        <v>7</v>
      </c>
      <c r="C153" s="201">
        <v>1</v>
      </c>
      <c r="D153" s="201">
        <v>2</v>
      </c>
      <c r="E153" s="202" t="s">
        <v>369</v>
      </c>
      <c r="F153" s="237" t="s">
        <v>474</v>
      </c>
      <c r="G153" s="273">
        <v>0</v>
      </c>
      <c r="H153" s="274">
        <v>0</v>
      </c>
      <c r="I153" s="274">
        <v>0</v>
      </c>
      <c r="J153" s="274">
        <v>0</v>
      </c>
      <c r="K153" s="204"/>
      <c r="L153" s="274"/>
      <c r="M153" s="274">
        <v>0</v>
      </c>
      <c r="N153" s="274">
        <v>0</v>
      </c>
      <c r="O153" s="274"/>
      <c r="P153" s="274"/>
      <c r="Q153" s="275"/>
      <c r="R153" s="274"/>
      <c r="S153" s="210">
        <f>SUM(G153:R153)</f>
        <v>0</v>
      </c>
    </row>
    <row r="154" spans="1:20" ht="21.75" hidden="1" customHeight="1" x14ac:dyDescent="0.3">
      <c r="A154" s="200">
        <v>2</v>
      </c>
      <c r="B154" s="201">
        <v>7</v>
      </c>
      <c r="C154" s="201">
        <v>1</v>
      </c>
      <c r="D154" s="201">
        <v>3</v>
      </c>
      <c r="E154" s="202" t="s">
        <v>369</v>
      </c>
      <c r="F154" s="243" t="s">
        <v>475</v>
      </c>
      <c r="G154" s="273"/>
      <c r="H154" s="274"/>
      <c r="I154" s="274"/>
      <c r="J154" s="274"/>
      <c r="K154" s="204"/>
      <c r="L154" s="274"/>
      <c r="M154" s="274">
        <v>0</v>
      </c>
      <c r="N154" s="274">
        <v>0</v>
      </c>
      <c r="O154" s="274"/>
      <c r="P154" s="274"/>
      <c r="Q154" s="275"/>
      <c r="R154" s="274"/>
      <c r="S154" s="210">
        <f>SUM(G154:R154)</f>
        <v>0</v>
      </c>
    </row>
    <row r="155" spans="1:20" s="199" customFormat="1" ht="21.75" hidden="1" customHeight="1" x14ac:dyDescent="0.25">
      <c r="A155" s="200">
        <v>2</v>
      </c>
      <c r="B155" s="201">
        <v>7</v>
      </c>
      <c r="C155" s="201">
        <v>2</v>
      </c>
      <c r="D155" s="201">
        <v>1</v>
      </c>
      <c r="E155" s="202" t="s">
        <v>369</v>
      </c>
      <c r="F155" s="212" t="s">
        <v>322</v>
      </c>
      <c r="G155" s="204">
        <v>0</v>
      </c>
      <c r="H155" s="204"/>
      <c r="I155" s="204"/>
      <c r="J155" s="204"/>
      <c r="K155" s="204"/>
      <c r="L155" s="204"/>
      <c r="M155" s="204"/>
      <c r="N155" s="204"/>
      <c r="O155" s="204"/>
      <c r="P155" s="204"/>
      <c r="Q155" s="206"/>
      <c r="R155" s="204"/>
      <c r="S155" s="210">
        <f>SUM(G155:R155)</f>
        <v>0</v>
      </c>
      <c r="T155" s="198"/>
    </row>
    <row r="156" spans="1:20" s="199" customFormat="1" ht="21.75" hidden="1" customHeight="1" x14ac:dyDescent="0.25">
      <c r="A156" s="200"/>
      <c r="B156" s="201"/>
      <c r="C156" s="201"/>
      <c r="D156" s="201"/>
      <c r="E156" s="202"/>
      <c r="F156" s="212"/>
      <c r="G156" s="212"/>
      <c r="H156" s="204"/>
      <c r="I156" s="204"/>
      <c r="J156" s="204"/>
      <c r="K156" s="204"/>
      <c r="L156" s="204"/>
      <c r="M156" s="204"/>
      <c r="N156" s="204"/>
      <c r="O156" s="204"/>
      <c r="P156" s="204"/>
      <c r="Q156" s="206"/>
      <c r="R156" s="204"/>
      <c r="S156" s="210"/>
    </row>
    <row r="157" spans="1:20" s="199" customFormat="1" ht="21.75" hidden="1" customHeight="1" x14ac:dyDescent="0.25">
      <c r="A157" s="263"/>
      <c r="B157" s="264"/>
      <c r="C157" s="264"/>
      <c r="D157" s="264"/>
      <c r="E157" s="265"/>
      <c r="F157" s="266" t="s">
        <v>476</v>
      </c>
      <c r="G157" s="270">
        <f t="shared" ref="G157:R157" si="10">SUM(G158:G159)</f>
        <v>0</v>
      </c>
      <c r="H157" s="270">
        <f t="shared" si="10"/>
        <v>0</v>
      </c>
      <c r="I157" s="270">
        <f t="shared" si="10"/>
        <v>0</v>
      </c>
      <c r="J157" s="270">
        <f t="shared" si="10"/>
        <v>0</v>
      </c>
      <c r="K157" s="270">
        <f t="shared" si="10"/>
        <v>0</v>
      </c>
      <c r="L157" s="270">
        <f t="shared" si="10"/>
        <v>0</v>
      </c>
      <c r="M157" s="270">
        <f t="shared" si="10"/>
        <v>0</v>
      </c>
      <c r="N157" s="270">
        <f t="shared" si="10"/>
        <v>0</v>
      </c>
      <c r="O157" s="270">
        <f t="shared" si="10"/>
        <v>0</v>
      </c>
      <c r="P157" s="270">
        <f t="shared" si="10"/>
        <v>0</v>
      </c>
      <c r="Q157" s="276">
        <f t="shared" si="10"/>
        <v>0</v>
      </c>
      <c r="R157" s="270">
        <f t="shared" si="10"/>
        <v>0</v>
      </c>
      <c r="S157" s="269">
        <f t="shared" si="9"/>
        <v>0</v>
      </c>
    </row>
    <row r="158" spans="1:20" s="199" customFormat="1" ht="21.75" hidden="1" customHeight="1" x14ac:dyDescent="0.25">
      <c r="A158" s="200">
        <v>2</v>
      </c>
      <c r="B158" s="201">
        <v>9</v>
      </c>
      <c r="C158" s="201">
        <v>1</v>
      </c>
      <c r="D158" s="201">
        <v>1</v>
      </c>
      <c r="E158" s="202" t="s">
        <v>369</v>
      </c>
      <c r="F158" s="212" t="s">
        <v>477</v>
      </c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6"/>
      <c r="R158" s="204"/>
      <c r="S158" s="210">
        <f t="shared" si="9"/>
        <v>0</v>
      </c>
      <c r="T158" s="198"/>
    </row>
    <row r="159" spans="1:20" s="199" customFormat="1" ht="21.75" hidden="1" customHeight="1" x14ac:dyDescent="0.25">
      <c r="A159" s="200">
        <v>2</v>
      </c>
      <c r="B159" s="201">
        <v>9</v>
      </c>
      <c r="C159" s="201">
        <v>1</v>
      </c>
      <c r="D159" s="201">
        <v>2</v>
      </c>
      <c r="E159" s="202" t="s">
        <v>369</v>
      </c>
      <c r="F159" s="212" t="s">
        <v>478</v>
      </c>
      <c r="G159" s="204">
        <v>0</v>
      </c>
      <c r="H159" s="204">
        <v>0</v>
      </c>
      <c r="I159" s="204">
        <v>0</v>
      </c>
      <c r="J159" s="204">
        <v>0</v>
      </c>
      <c r="K159" s="204">
        <v>0</v>
      </c>
      <c r="L159" s="204">
        <v>0</v>
      </c>
      <c r="M159" s="204">
        <v>0</v>
      </c>
      <c r="N159" s="204">
        <v>0</v>
      </c>
      <c r="O159" s="204">
        <v>0</v>
      </c>
      <c r="P159" s="204"/>
      <c r="Q159" s="206"/>
      <c r="R159" s="204"/>
      <c r="S159" s="210">
        <f t="shared" si="9"/>
        <v>0</v>
      </c>
    </row>
    <row r="160" spans="1:20" s="199" customFormat="1" ht="21.75" hidden="1" customHeight="1" x14ac:dyDescent="0.25">
      <c r="A160" s="200"/>
      <c r="B160" s="201"/>
      <c r="C160" s="201"/>
      <c r="D160" s="201"/>
      <c r="E160" s="202"/>
      <c r="F160" s="212"/>
      <c r="G160" s="212"/>
      <c r="H160" s="204"/>
      <c r="I160" s="204"/>
      <c r="J160" s="204"/>
      <c r="K160" s="204"/>
      <c r="L160" s="204"/>
      <c r="M160" s="204"/>
      <c r="N160" s="204"/>
      <c r="O160" s="204"/>
      <c r="P160" s="204"/>
      <c r="Q160" s="206"/>
      <c r="R160" s="204"/>
      <c r="S160" s="210"/>
    </row>
    <row r="161" spans="1:20" s="199" customFormat="1" ht="21.75" hidden="1" customHeight="1" x14ac:dyDescent="0.25">
      <c r="A161" s="263"/>
      <c r="B161" s="264"/>
      <c r="C161" s="264"/>
      <c r="D161" s="264"/>
      <c r="E161" s="265"/>
      <c r="F161" s="266" t="s">
        <v>479</v>
      </c>
      <c r="G161" s="267">
        <f>SUM(G162)</f>
        <v>0</v>
      </c>
      <c r="H161" s="267">
        <f t="shared" ref="H161:R161" si="11">SUM(H162)</f>
        <v>0</v>
      </c>
      <c r="I161" s="267">
        <f t="shared" si="11"/>
        <v>0</v>
      </c>
      <c r="J161" s="267">
        <f t="shared" si="11"/>
        <v>0</v>
      </c>
      <c r="K161" s="267">
        <f t="shared" si="11"/>
        <v>0</v>
      </c>
      <c r="L161" s="267">
        <f t="shared" si="11"/>
        <v>0</v>
      </c>
      <c r="M161" s="267">
        <f t="shared" si="11"/>
        <v>0</v>
      </c>
      <c r="N161" s="267">
        <f t="shared" si="11"/>
        <v>0</v>
      </c>
      <c r="O161" s="267">
        <f t="shared" si="11"/>
        <v>0</v>
      </c>
      <c r="P161" s="267">
        <f t="shared" si="11"/>
        <v>0</v>
      </c>
      <c r="Q161" s="268">
        <f t="shared" si="11"/>
        <v>0</v>
      </c>
      <c r="R161" s="267">
        <f t="shared" si="11"/>
        <v>0</v>
      </c>
      <c r="S161" s="269">
        <f t="shared" si="9"/>
        <v>0</v>
      </c>
    </row>
    <row r="162" spans="1:20" s="199" customFormat="1" ht="21.75" hidden="1" customHeight="1" x14ac:dyDescent="0.25">
      <c r="A162" s="238">
        <v>3</v>
      </c>
      <c r="B162" s="235">
        <v>1</v>
      </c>
      <c r="C162" s="235">
        <v>1</v>
      </c>
      <c r="D162" s="235">
        <v>1</v>
      </c>
      <c r="E162" s="236" t="s">
        <v>369</v>
      </c>
      <c r="F162" s="237" t="s">
        <v>479</v>
      </c>
      <c r="G162" s="204">
        <v>0</v>
      </c>
      <c r="H162" s="204">
        <v>0</v>
      </c>
      <c r="I162" s="204"/>
      <c r="J162" s="204"/>
      <c r="K162" s="204">
        <v>0</v>
      </c>
      <c r="L162" s="204">
        <v>0</v>
      </c>
      <c r="M162" s="204">
        <v>0</v>
      </c>
      <c r="N162" s="204">
        <v>0</v>
      </c>
      <c r="O162" s="204">
        <v>0</v>
      </c>
      <c r="P162" s="204"/>
      <c r="Q162" s="206"/>
      <c r="R162" s="204"/>
      <c r="S162" s="210">
        <f t="shared" si="9"/>
        <v>0</v>
      </c>
    </row>
    <row r="163" spans="1:20" s="199" customFormat="1" ht="21.75" hidden="1" customHeight="1" x14ac:dyDescent="0.25">
      <c r="A163" s="200"/>
      <c r="B163" s="201"/>
      <c r="C163" s="201"/>
      <c r="D163" s="201"/>
      <c r="E163" s="202"/>
      <c r="F163" s="212"/>
      <c r="G163" s="212"/>
      <c r="H163" s="204"/>
      <c r="I163" s="204"/>
      <c r="J163" s="204"/>
      <c r="K163" s="204"/>
      <c r="L163" s="204"/>
      <c r="M163" s="204"/>
      <c r="N163" s="204"/>
      <c r="O163" s="204"/>
      <c r="P163" s="204"/>
      <c r="Q163" s="206"/>
      <c r="R163" s="204"/>
      <c r="S163" s="210">
        <f t="shared" si="9"/>
        <v>0</v>
      </c>
    </row>
    <row r="164" spans="1:20" s="199" customFormat="1" ht="21.75" hidden="1" customHeight="1" x14ac:dyDescent="0.25">
      <c r="A164" s="263"/>
      <c r="B164" s="264"/>
      <c r="C164" s="264"/>
      <c r="D164" s="264"/>
      <c r="E164" s="265"/>
      <c r="F164" s="266" t="s">
        <v>480</v>
      </c>
      <c r="G164" s="267">
        <f t="shared" ref="G164:R164" si="12">SUM(G165:G165)</f>
        <v>0</v>
      </c>
      <c r="H164" s="267">
        <f t="shared" si="12"/>
        <v>0</v>
      </c>
      <c r="I164" s="267">
        <f t="shared" si="12"/>
        <v>0</v>
      </c>
      <c r="J164" s="267">
        <f t="shared" si="12"/>
        <v>0</v>
      </c>
      <c r="K164" s="267">
        <f t="shared" si="12"/>
        <v>0</v>
      </c>
      <c r="L164" s="267">
        <f t="shared" si="12"/>
        <v>0</v>
      </c>
      <c r="M164" s="267">
        <f t="shared" si="12"/>
        <v>0</v>
      </c>
      <c r="N164" s="267">
        <f t="shared" si="12"/>
        <v>0</v>
      </c>
      <c r="O164" s="267">
        <f t="shared" si="12"/>
        <v>0</v>
      </c>
      <c r="P164" s="267">
        <f t="shared" si="12"/>
        <v>0</v>
      </c>
      <c r="Q164" s="268">
        <f t="shared" si="12"/>
        <v>0</v>
      </c>
      <c r="R164" s="267">
        <f t="shared" si="12"/>
        <v>0</v>
      </c>
      <c r="S164" s="269">
        <f t="shared" si="9"/>
        <v>0</v>
      </c>
    </row>
    <row r="165" spans="1:20" s="199" customFormat="1" ht="21.75" hidden="1" customHeight="1" x14ac:dyDescent="0.25">
      <c r="A165" s="200">
        <v>4</v>
      </c>
      <c r="B165" s="201">
        <v>2</v>
      </c>
      <c r="C165" s="201">
        <v>1</v>
      </c>
      <c r="D165" s="201">
        <v>5</v>
      </c>
      <c r="E165" s="202" t="s">
        <v>369</v>
      </c>
      <c r="F165" s="277" t="s">
        <v>481</v>
      </c>
      <c r="G165" s="204">
        <v>0</v>
      </c>
      <c r="H165" s="204">
        <v>0</v>
      </c>
      <c r="I165" s="204">
        <v>0</v>
      </c>
      <c r="J165" s="204">
        <v>0</v>
      </c>
      <c r="K165" s="204">
        <v>0</v>
      </c>
      <c r="L165" s="204">
        <v>0</v>
      </c>
      <c r="M165" s="204">
        <v>0</v>
      </c>
      <c r="N165" s="204">
        <v>0</v>
      </c>
      <c r="O165" s="204"/>
      <c r="P165" s="204"/>
      <c r="Q165" s="206"/>
      <c r="R165" s="204"/>
      <c r="S165" s="210">
        <f t="shared" si="9"/>
        <v>0</v>
      </c>
    </row>
    <row r="166" spans="1:20" s="199" customFormat="1" ht="21.75" hidden="1" customHeight="1" x14ac:dyDescent="0.25">
      <c r="A166" s="200"/>
      <c r="B166" s="201"/>
      <c r="C166" s="201"/>
      <c r="D166" s="201"/>
      <c r="E166" s="202"/>
      <c r="F166" s="212"/>
      <c r="G166" s="212"/>
      <c r="H166" s="204"/>
      <c r="I166" s="204"/>
      <c r="J166" s="204"/>
      <c r="K166" s="204"/>
      <c r="L166" s="204"/>
      <c r="M166" s="204"/>
      <c r="N166" s="204"/>
      <c r="O166" s="204"/>
      <c r="P166" s="204"/>
      <c r="Q166" s="206"/>
      <c r="R166" s="204"/>
      <c r="S166" s="210"/>
    </row>
    <row r="167" spans="1:20" s="199" customFormat="1" ht="21.75" hidden="1" customHeight="1" x14ac:dyDescent="0.25">
      <c r="A167" s="263"/>
      <c r="B167" s="264"/>
      <c r="C167" s="264"/>
      <c r="D167" s="264"/>
      <c r="E167" s="265"/>
      <c r="F167" s="266" t="s">
        <v>482</v>
      </c>
      <c r="G167" s="267">
        <f>SUM(G168)</f>
        <v>0</v>
      </c>
      <c r="H167" s="267">
        <f t="shared" ref="H167:R167" si="13">SUM(H168)</f>
        <v>0</v>
      </c>
      <c r="I167" s="267">
        <f t="shared" si="13"/>
        <v>0</v>
      </c>
      <c r="J167" s="267">
        <f t="shared" si="13"/>
        <v>0</v>
      </c>
      <c r="K167" s="267">
        <f t="shared" si="13"/>
        <v>0</v>
      </c>
      <c r="L167" s="267">
        <f t="shared" si="13"/>
        <v>0</v>
      </c>
      <c r="M167" s="267">
        <f t="shared" si="13"/>
        <v>0</v>
      </c>
      <c r="N167" s="267">
        <f t="shared" si="13"/>
        <v>0</v>
      </c>
      <c r="O167" s="267">
        <f t="shared" si="13"/>
        <v>0</v>
      </c>
      <c r="P167" s="267">
        <f t="shared" si="13"/>
        <v>0</v>
      </c>
      <c r="Q167" s="268">
        <f t="shared" si="13"/>
        <v>0</v>
      </c>
      <c r="R167" s="267">
        <f t="shared" si="13"/>
        <v>0</v>
      </c>
      <c r="S167" s="269">
        <f t="shared" si="9"/>
        <v>0</v>
      </c>
    </row>
    <row r="168" spans="1:20" s="199" customFormat="1" ht="21.75" hidden="1" customHeight="1" x14ac:dyDescent="0.25">
      <c r="A168" s="278" t="s">
        <v>483</v>
      </c>
      <c r="B168" s="201">
        <v>2</v>
      </c>
      <c r="C168" s="201">
        <v>2</v>
      </c>
      <c r="D168" s="201">
        <v>1</v>
      </c>
      <c r="E168" s="202" t="s">
        <v>369</v>
      </c>
      <c r="F168" s="212" t="s">
        <v>484</v>
      </c>
      <c r="G168" s="204">
        <v>0</v>
      </c>
      <c r="H168" s="204">
        <v>0</v>
      </c>
      <c r="I168" s="204">
        <v>0</v>
      </c>
      <c r="J168" s="204">
        <v>0</v>
      </c>
      <c r="K168" s="204">
        <v>0</v>
      </c>
      <c r="L168" s="204">
        <v>0</v>
      </c>
      <c r="M168" s="204">
        <v>0</v>
      </c>
      <c r="N168" s="204">
        <v>0</v>
      </c>
      <c r="O168" s="204"/>
      <c r="P168" s="204"/>
      <c r="Q168" s="206"/>
      <c r="R168" s="204"/>
      <c r="S168" s="210">
        <f t="shared" si="9"/>
        <v>0</v>
      </c>
      <c r="T168" s="251"/>
    </row>
    <row r="169" spans="1:20" s="199" customFormat="1" ht="21.75" customHeight="1" thickBot="1" x14ac:dyDescent="0.3">
      <c r="A169" s="213"/>
      <c r="B169" s="216"/>
      <c r="C169" s="216"/>
      <c r="D169" s="216"/>
      <c r="E169" s="216"/>
      <c r="F169" s="216"/>
      <c r="G169" s="216"/>
      <c r="H169" s="217"/>
      <c r="I169" s="217"/>
      <c r="J169" s="217"/>
      <c r="K169" s="217"/>
      <c r="L169" s="217"/>
      <c r="M169" s="217"/>
      <c r="N169" s="217"/>
      <c r="O169" s="217"/>
      <c r="P169" s="217"/>
      <c r="Q169" s="219"/>
      <c r="R169" s="217"/>
      <c r="S169" s="220"/>
      <c r="T169" s="198"/>
    </row>
    <row r="170" spans="1:20" s="199" customFormat="1" ht="21.75" customHeight="1" thickBot="1" x14ac:dyDescent="0.3">
      <c r="A170" s="279" t="s">
        <v>485</v>
      </c>
      <c r="B170" s="280"/>
      <c r="C170" s="280"/>
      <c r="D170" s="280"/>
      <c r="E170" s="280"/>
      <c r="F170" s="280"/>
      <c r="G170" s="228">
        <f t="shared" ref="G170:S170" si="14">SUM(G167+G164+G161+G157+G152+G131+G127+G108+G74+G29+G8)</f>
        <v>145457125.55000001</v>
      </c>
      <c r="H170" s="228">
        <f t="shared" si="14"/>
        <v>950642749.35000002</v>
      </c>
      <c r="I170" s="228">
        <f t="shared" si="14"/>
        <v>0</v>
      </c>
      <c r="J170" s="228">
        <f t="shared" si="14"/>
        <v>0</v>
      </c>
      <c r="K170" s="228">
        <f t="shared" si="14"/>
        <v>0</v>
      </c>
      <c r="L170" s="228">
        <f t="shared" si="14"/>
        <v>0</v>
      </c>
      <c r="M170" s="228">
        <f t="shared" si="14"/>
        <v>0</v>
      </c>
      <c r="N170" s="228">
        <f t="shared" si="14"/>
        <v>0</v>
      </c>
      <c r="O170" s="228">
        <f t="shared" si="14"/>
        <v>0</v>
      </c>
      <c r="P170" s="228">
        <f t="shared" si="14"/>
        <v>0</v>
      </c>
      <c r="Q170" s="228">
        <f t="shared" si="14"/>
        <v>0</v>
      </c>
      <c r="R170" s="228">
        <f t="shared" si="14"/>
        <v>0</v>
      </c>
      <c r="S170" s="231">
        <f t="shared" si="14"/>
        <v>1096099874.9000001</v>
      </c>
      <c r="T170" s="198"/>
    </row>
    <row r="171" spans="1:20" ht="19.5" customHeight="1" x14ac:dyDescent="0.3">
      <c r="A171" s="171"/>
      <c r="B171" s="170"/>
      <c r="C171" s="170"/>
      <c r="D171" s="170"/>
      <c r="E171" s="170"/>
      <c r="F171" s="170"/>
      <c r="G171" s="281"/>
      <c r="H171" s="167"/>
      <c r="I171" s="167"/>
      <c r="J171" s="167"/>
      <c r="K171" s="168"/>
      <c r="L171" s="167"/>
      <c r="M171" s="167"/>
      <c r="N171" s="167"/>
      <c r="O171" s="167"/>
      <c r="P171" s="167"/>
      <c r="Q171" s="169"/>
      <c r="R171" s="167"/>
      <c r="S171" s="167"/>
    </row>
    <row r="172" spans="1:20" ht="15.75" customHeight="1" x14ac:dyDescent="0.3">
      <c r="A172" s="171"/>
      <c r="B172" s="170"/>
      <c r="C172" s="170"/>
      <c r="D172" s="170"/>
      <c r="E172" s="170"/>
      <c r="F172" s="171"/>
      <c r="G172" s="170"/>
      <c r="H172" s="167"/>
      <c r="I172" s="167"/>
      <c r="J172" s="167"/>
      <c r="K172" s="168"/>
      <c r="L172" s="167"/>
      <c r="M172" s="167"/>
      <c r="N172" s="167"/>
      <c r="O172" s="167"/>
      <c r="P172" s="167"/>
      <c r="Q172" s="169"/>
      <c r="R172" s="167"/>
      <c r="S172" s="167"/>
    </row>
    <row r="173" spans="1:20" ht="23.25" customHeight="1" x14ac:dyDescent="0.3">
      <c r="A173" s="171"/>
      <c r="B173" s="170"/>
      <c r="C173" s="170"/>
      <c r="D173" s="170"/>
      <c r="E173" s="170"/>
      <c r="F173" s="171"/>
      <c r="G173" s="170"/>
      <c r="H173" s="167"/>
      <c r="I173" s="167"/>
      <c r="J173" s="167"/>
      <c r="K173" s="168"/>
      <c r="L173" s="167"/>
      <c r="M173" s="167"/>
      <c r="N173" s="167"/>
      <c r="O173" s="167"/>
      <c r="P173" s="167"/>
      <c r="Q173" s="169"/>
      <c r="R173" s="167"/>
      <c r="S173" s="281"/>
    </row>
    <row r="174" spans="1:20" ht="19.5" customHeight="1" x14ac:dyDescent="0.3">
      <c r="A174" s="171"/>
      <c r="B174" s="170"/>
      <c r="C174" s="170"/>
      <c r="D174" s="170"/>
      <c r="E174" s="170"/>
      <c r="F174" s="171"/>
      <c r="G174" s="170"/>
      <c r="H174" s="167"/>
      <c r="I174" s="167"/>
      <c r="J174" s="167"/>
      <c r="K174" s="168"/>
      <c r="L174" s="167"/>
      <c r="M174" s="167"/>
      <c r="N174" s="167"/>
      <c r="O174" s="167"/>
      <c r="P174" s="167"/>
      <c r="Q174" s="169"/>
      <c r="R174" s="167"/>
      <c r="S174" s="281"/>
    </row>
    <row r="175" spans="1:20" ht="28.5" customHeight="1" x14ac:dyDescent="0.3">
      <c r="A175" s="144" t="s">
        <v>486</v>
      </c>
      <c r="B175" s="144"/>
      <c r="C175" s="144"/>
      <c r="D175" s="144"/>
      <c r="E175" s="144"/>
      <c r="F175" s="144"/>
      <c r="G175" s="282" t="s">
        <v>341</v>
      </c>
      <c r="H175" s="282"/>
      <c r="I175" s="282"/>
      <c r="J175" s="282"/>
      <c r="K175" s="282"/>
      <c r="L175" s="282"/>
      <c r="M175" s="282"/>
      <c r="N175" s="282"/>
      <c r="O175" s="282"/>
      <c r="P175" s="282"/>
      <c r="Q175" s="282"/>
      <c r="R175" s="282"/>
      <c r="S175" s="282"/>
    </row>
    <row r="176" spans="1:20" ht="28.5" customHeight="1" x14ac:dyDescent="0.3">
      <c r="A176" s="283" t="s">
        <v>342</v>
      </c>
      <c r="B176" s="283"/>
      <c r="C176" s="283"/>
      <c r="D176" s="283"/>
      <c r="E176" s="283"/>
      <c r="F176" s="283"/>
      <c r="G176" s="283" t="s">
        <v>343</v>
      </c>
      <c r="H176" s="283"/>
      <c r="I176" s="283"/>
      <c r="J176" s="283"/>
      <c r="K176" s="283"/>
      <c r="L176" s="283"/>
      <c r="M176" s="283"/>
      <c r="N176" s="283"/>
      <c r="O176" s="283"/>
      <c r="P176" s="283"/>
      <c r="Q176" s="283"/>
      <c r="R176" s="283"/>
      <c r="S176" s="283"/>
    </row>
    <row r="177" spans="1:19" ht="12.75" customHeight="1" x14ac:dyDescent="0.3">
      <c r="A177" s="171"/>
      <c r="B177" s="284"/>
      <c r="C177" s="284"/>
      <c r="D177" s="284"/>
      <c r="E177" s="284"/>
      <c r="F177" s="284"/>
      <c r="G177" s="285"/>
      <c r="H177" s="284"/>
      <c r="I177" s="284"/>
      <c r="J177" s="284"/>
      <c r="K177" s="284"/>
      <c r="L177" s="284"/>
      <c r="M177" s="286"/>
      <c r="N177" s="286"/>
      <c r="O177" s="286"/>
      <c r="P177" s="286"/>
      <c r="Q177" s="287"/>
      <c r="R177" s="286"/>
      <c r="S177" s="284"/>
    </row>
    <row r="178" spans="1:19" ht="24" customHeight="1" x14ac:dyDescent="0.3">
      <c r="A178" s="171"/>
      <c r="B178" s="284"/>
      <c r="C178" s="284"/>
      <c r="D178" s="284"/>
      <c r="E178" s="284"/>
      <c r="F178" s="284"/>
      <c r="G178" s="285"/>
      <c r="H178" s="284"/>
      <c r="I178" s="284"/>
      <c r="J178" s="284"/>
      <c r="K178" s="284"/>
      <c r="L178" s="284"/>
      <c r="M178" s="286"/>
      <c r="N178" s="286"/>
      <c r="O178" s="286"/>
      <c r="P178" s="286"/>
      <c r="Q178" s="287"/>
      <c r="R178" s="286"/>
      <c r="S178" s="284"/>
    </row>
    <row r="179" spans="1:19" ht="25.5" customHeight="1" x14ac:dyDescent="0.3">
      <c r="A179" s="171"/>
      <c r="B179" s="288"/>
      <c r="C179" s="170"/>
      <c r="D179" s="170"/>
      <c r="E179" s="170"/>
      <c r="F179" s="170"/>
      <c r="G179" s="288"/>
      <c r="H179" s="288"/>
      <c r="I179" s="289"/>
      <c r="J179" s="167"/>
      <c r="K179" s="168"/>
      <c r="L179" s="167"/>
      <c r="M179" s="167"/>
      <c r="N179" s="167"/>
      <c r="O179" s="167"/>
      <c r="P179" s="167"/>
      <c r="Q179" s="169"/>
      <c r="R179" s="167"/>
      <c r="S179" s="170"/>
    </row>
    <row r="180" spans="1:19" ht="28.5" customHeight="1" x14ac:dyDescent="0.3">
      <c r="A180" s="282" t="s">
        <v>344</v>
      </c>
      <c r="B180" s="282"/>
      <c r="C180" s="282"/>
      <c r="D180" s="282"/>
      <c r="E180" s="282"/>
      <c r="F180" s="282"/>
      <c r="G180" s="144" t="s">
        <v>345</v>
      </c>
      <c r="H180" s="144"/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</row>
    <row r="181" spans="1:19" ht="73.2" customHeight="1" x14ac:dyDescent="0.3">
      <c r="A181" s="290" t="s">
        <v>346</v>
      </c>
      <c r="B181" s="290"/>
      <c r="C181" s="290"/>
      <c r="D181" s="290"/>
      <c r="E181" s="290"/>
      <c r="F181" s="290"/>
      <c r="G181" s="283" t="s">
        <v>347</v>
      </c>
      <c r="H181" s="283"/>
      <c r="I181" s="283"/>
      <c r="J181" s="283"/>
      <c r="K181" s="283"/>
      <c r="L181" s="283"/>
      <c r="M181" s="283"/>
      <c r="N181" s="283"/>
      <c r="O181" s="283"/>
      <c r="P181" s="283"/>
      <c r="Q181" s="283"/>
      <c r="R181" s="283"/>
      <c r="S181" s="283"/>
    </row>
    <row r="182" spans="1:19" ht="28.5" customHeight="1" x14ac:dyDescent="0.3">
      <c r="A182" s="171"/>
      <c r="B182" s="170"/>
      <c r="C182" s="170"/>
      <c r="D182" s="170"/>
      <c r="E182" s="170"/>
      <c r="F182" s="170"/>
      <c r="G182" s="170"/>
      <c r="H182" s="167"/>
      <c r="I182" s="167"/>
      <c r="J182" s="167"/>
      <c r="K182" s="168"/>
      <c r="L182" s="167"/>
      <c r="M182" s="167"/>
      <c r="N182" s="167"/>
      <c r="O182" s="167"/>
      <c r="P182" s="167"/>
      <c r="Q182" s="169"/>
      <c r="R182" s="167"/>
      <c r="S182" s="170"/>
    </row>
    <row r="183" spans="1:19" ht="28.5" customHeight="1" x14ac:dyDescent="0.3">
      <c r="A183" s="170"/>
      <c r="B183" s="170"/>
      <c r="C183" s="170"/>
      <c r="D183" s="170"/>
      <c r="E183" s="170"/>
      <c r="F183" s="170"/>
      <c r="G183" s="170"/>
      <c r="H183" s="170"/>
      <c r="I183" s="167"/>
      <c r="J183" s="167"/>
      <c r="K183" s="168"/>
      <c r="L183" s="167"/>
      <c r="M183" s="167"/>
      <c r="N183" s="167"/>
      <c r="O183" s="167"/>
      <c r="P183" s="167"/>
      <c r="Q183" s="169"/>
      <c r="R183" s="167"/>
      <c r="S183" s="170"/>
    </row>
  </sheetData>
  <mergeCells count="13">
    <mergeCell ref="A176:F176"/>
    <mergeCell ref="G176:S176"/>
    <mergeCell ref="A180:F180"/>
    <mergeCell ref="G180:S180"/>
    <mergeCell ref="A181:F181"/>
    <mergeCell ref="G181:S181"/>
    <mergeCell ref="F1:S2"/>
    <mergeCell ref="E4:S4"/>
    <mergeCell ref="E5:S5"/>
    <mergeCell ref="E6:S6"/>
    <mergeCell ref="A170:F170"/>
    <mergeCell ref="A175:F175"/>
    <mergeCell ref="G175:S175"/>
  </mergeCells>
  <printOptions horizontalCentered="1"/>
  <pageMargins left="0.39370078740157499" right="0.39370078740157499" top="0.39370078740157499" bottom="0.196850393700787" header="0.196850393700787" footer="0.196850393700787"/>
  <pageSetup scale="59" orientation="portrait" r:id="rId1"/>
  <headerFooter>
    <oddFooter>&amp;C&amp;16&amp;K04+038Av. Jiménez Moya esq. Correa y Cidrón, Centro de los Héroes, Santo Domingo, República Doinciana.  Tel (809) 533-3686</oddFooter>
  </headerFooter>
  <rowBreaks count="4" manualBreakCount="4">
    <brk id="28" max="16383" man="1"/>
    <brk id="73" max="16383" man="1"/>
    <brk id="107" max="16383" man="1"/>
    <brk id="181" max="1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U197"/>
  <sheetViews>
    <sheetView tabSelected="1" zoomScaleNormal="100" zoomScaleSheetLayoutView="100" workbookViewId="0">
      <selection activeCell="B3" sqref="B3:K3"/>
    </sheetView>
  </sheetViews>
  <sheetFormatPr baseColWidth="10" defaultColWidth="11.44140625" defaultRowHeight="13.2" x14ac:dyDescent="0.25"/>
  <cols>
    <col min="1" max="1" width="18.33203125" style="139" customWidth="1"/>
    <col min="2" max="2" width="70.109375" style="47" customWidth="1"/>
    <col min="3" max="3" width="25" style="140" bestFit="1" customWidth="1"/>
    <col min="4" max="5" width="22.6640625" style="140" hidden="1" customWidth="1"/>
    <col min="6" max="6" width="28.109375" style="140" hidden="1" customWidth="1"/>
    <col min="7" max="7" width="28.33203125" style="140" hidden="1" customWidth="1"/>
    <col min="8" max="8" width="25.109375" style="140" bestFit="1" customWidth="1"/>
    <col min="9" max="9" width="27.5546875" style="160" customWidth="1"/>
    <col min="10" max="10" width="27.44140625" style="46" customWidth="1"/>
    <col min="11" max="11" width="26.6640625" style="141" customWidth="1"/>
    <col min="12" max="12" width="29.6640625" style="46" customWidth="1"/>
    <col min="13" max="13" width="29.6640625" style="47" customWidth="1"/>
    <col min="14" max="16384" width="11.44140625" style="47"/>
  </cols>
  <sheetData>
    <row r="1" spans="1:12" s="3" customFormat="1" ht="29.25" customHeight="1" x14ac:dyDescent="0.25">
      <c r="A1" s="1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2"/>
    </row>
    <row r="2" spans="1:12" s="3" customFormat="1" ht="30" customHeight="1" x14ac:dyDescent="0.25">
      <c r="A2" s="1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2"/>
    </row>
    <row r="3" spans="1:12" s="6" customFormat="1" ht="24.75" customHeight="1" x14ac:dyDescent="0.25">
      <c r="A3" s="4"/>
      <c r="B3" s="149" t="s">
        <v>0</v>
      </c>
      <c r="C3" s="149"/>
      <c r="D3" s="149"/>
      <c r="E3" s="149"/>
      <c r="F3" s="149"/>
      <c r="G3" s="149"/>
      <c r="H3" s="149"/>
      <c r="I3" s="149"/>
      <c r="J3" s="149"/>
      <c r="K3" s="149"/>
      <c r="L3" s="5"/>
    </row>
    <row r="4" spans="1:12" s="6" customFormat="1" ht="35.25" customHeight="1" x14ac:dyDescent="0.25">
      <c r="A4" s="149" t="s">
        <v>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5"/>
    </row>
    <row r="5" spans="1:12" s="3" customFormat="1" ht="24.75" customHeight="1" thickBot="1" x14ac:dyDescent="0.3">
      <c r="A5" s="1"/>
      <c r="B5" s="150" t="s">
        <v>2</v>
      </c>
      <c r="C5" s="151"/>
      <c r="D5" s="151"/>
      <c r="E5" s="151"/>
      <c r="F5" s="151"/>
      <c r="G5" s="151"/>
      <c r="H5" s="151"/>
      <c r="I5" s="151"/>
      <c r="J5" s="151"/>
      <c r="K5" s="151"/>
      <c r="L5" s="2"/>
    </row>
    <row r="6" spans="1:12" s="14" customFormat="1" ht="66" customHeight="1" x14ac:dyDescent="0.25">
      <c r="A6" s="152" t="s">
        <v>3</v>
      </c>
      <c r="B6" s="7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9" t="s">
        <v>9</v>
      </c>
      <c r="H6" s="10" t="s">
        <v>10</v>
      </c>
      <c r="I6" s="10" t="s">
        <v>11</v>
      </c>
      <c r="J6" s="11" t="s">
        <v>12</v>
      </c>
      <c r="K6" s="12" t="s">
        <v>13</v>
      </c>
      <c r="L6" s="13"/>
    </row>
    <row r="7" spans="1:12" s="3" customFormat="1" ht="28.5" customHeight="1" thickBot="1" x14ac:dyDescent="0.3">
      <c r="A7" s="153"/>
      <c r="B7" s="15" t="s">
        <v>14</v>
      </c>
      <c r="C7" s="16">
        <f t="shared" ref="C7:K7" si="0">SUM(C9:C34)</f>
        <v>393518997.93000001</v>
      </c>
      <c r="D7" s="16">
        <f t="shared" si="0"/>
        <v>50000000</v>
      </c>
      <c r="E7" s="16">
        <f t="shared" si="0"/>
        <v>0</v>
      </c>
      <c r="F7" s="16">
        <f t="shared" si="0"/>
        <v>0</v>
      </c>
      <c r="G7" s="16">
        <f t="shared" si="0"/>
        <v>0</v>
      </c>
      <c r="H7" s="16">
        <f t="shared" si="0"/>
        <v>50000000</v>
      </c>
      <c r="I7" s="17">
        <f t="shared" si="0"/>
        <v>443518997.93000001</v>
      </c>
      <c r="J7" s="16">
        <f t="shared" si="0"/>
        <v>53739152.800000004</v>
      </c>
      <c r="K7" s="18">
        <f t="shared" si="0"/>
        <v>389779845.13</v>
      </c>
      <c r="L7" s="2"/>
    </row>
    <row r="8" spans="1:12" s="26" customFormat="1" ht="26.25" customHeight="1" x14ac:dyDescent="0.25">
      <c r="A8" s="19" t="s">
        <v>15</v>
      </c>
      <c r="B8" s="20" t="s">
        <v>16</v>
      </c>
      <c r="C8" s="21"/>
      <c r="D8" s="21"/>
      <c r="E8" s="21"/>
      <c r="F8" s="21"/>
      <c r="G8" s="21"/>
      <c r="H8" s="21"/>
      <c r="I8" s="22"/>
      <c r="J8" s="23"/>
      <c r="K8" s="24"/>
      <c r="L8" s="25"/>
    </row>
    <row r="9" spans="1:12" s="26" customFormat="1" ht="26.25" customHeight="1" x14ac:dyDescent="0.25">
      <c r="A9" s="27" t="s">
        <v>17</v>
      </c>
      <c r="B9" s="28" t="s">
        <v>18</v>
      </c>
      <c r="C9" s="29">
        <f>148854412+5000000</f>
        <v>153854412</v>
      </c>
      <c r="D9" s="29">
        <v>25000000</v>
      </c>
      <c r="E9" s="29"/>
      <c r="F9" s="29"/>
      <c r="G9" s="29">
        <v>0</v>
      </c>
      <c r="H9" s="29">
        <f>SUM(D9:G9)</f>
        <v>25000000</v>
      </c>
      <c r="I9" s="30">
        <f>+C9+H9</f>
        <v>178854412</v>
      </c>
      <c r="J9" s="31">
        <f>+'[1]EJEC. 2022'!S9</f>
        <v>33814918.560000002</v>
      </c>
      <c r="K9" s="32">
        <f>+I9-J9</f>
        <v>145039493.44</v>
      </c>
      <c r="L9" s="25"/>
    </row>
    <row r="10" spans="1:12" s="26" customFormat="1" ht="26.25" customHeight="1" x14ac:dyDescent="0.25">
      <c r="A10" s="33" t="s">
        <v>19</v>
      </c>
      <c r="B10" s="34" t="s">
        <v>20</v>
      </c>
      <c r="C10" s="29"/>
      <c r="D10" s="29"/>
      <c r="E10" s="29"/>
      <c r="F10" s="29"/>
      <c r="G10" s="29"/>
      <c r="H10" s="29"/>
      <c r="I10" s="30"/>
      <c r="J10" s="31"/>
      <c r="K10" s="32"/>
      <c r="L10" s="25"/>
    </row>
    <row r="11" spans="1:12" s="26" customFormat="1" ht="26.25" customHeight="1" x14ac:dyDescent="0.25">
      <c r="A11" s="27" t="s">
        <v>21</v>
      </c>
      <c r="B11" s="28" t="s">
        <v>22</v>
      </c>
      <c r="C11" s="29">
        <v>67000000</v>
      </c>
      <c r="D11" s="29"/>
      <c r="E11" s="29"/>
      <c r="F11" s="29"/>
      <c r="G11" s="29">
        <v>0</v>
      </c>
      <c r="H11" s="29">
        <f t="shared" ref="H11:H34" si="1">SUM(D11:G11)</f>
        <v>0</v>
      </c>
      <c r="I11" s="30">
        <f t="shared" ref="I11:I34" si="2">+C11+H11</f>
        <v>67000000</v>
      </c>
      <c r="J11" s="31">
        <f>+'[1]EJEC. 2022'!S10</f>
        <v>4651000</v>
      </c>
      <c r="K11" s="32">
        <f t="shared" ref="K11:K34" si="3">+I11-J11</f>
        <v>62349000</v>
      </c>
      <c r="L11" s="25"/>
    </row>
    <row r="12" spans="1:12" s="26" customFormat="1" ht="26.25" customHeight="1" x14ac:dyDescent="0.25">
      <c r="A12" s="27" t="s">
        <v>23</v>
      </c>
      <c r="B12" s="28" t="s">
        <v>24</v>
      </c>
      <c r="C12" s="29">
        <f>38000000</f>
        <v>38000000</v>
      </c>
      <c r="D12" s="29"/>
      <c r="E12" s="29"/>
      <c r="F12" s="29"/>
      <c r="G12" s="29">
        <v>0</v>
      </c>
      <c r="H12" s="29">
        <f t="shared" si="1"/>
        <v>0</v>
      </c>
      <c r="I12" s="30">
        <f t="shared" si="2"/>
        <v>38000000</v>
      </c>
      <c r="J12" s="31">
        <f>+'[1]EJEC. 2022'!S11</f>
        <v>1735000</v>
      </c>
      <c r="K12" s="32">
        <f t="shared" si="3"/>
        <v>36265000</v>
      </c>
      <c r="L12" s="25"/>
    </row>
    <row r="13" spans="1:12" s="26" customFormat="1" ht="26.25" customHeight="1" x14ac:dyDescent="0.25">
      <c r="A13" s="33" t="s">
        <v>25</v>
      </c>
      <c r="B13" s="28" t="s">
        <v>26</v>
      </c>
      <c r="C13" s="29">
        <v>36000000</v>
      </c>
      <c r="D13" s="29"/>
      <c r="E13" s="29"/>
      <c r="F13" s="29"/>
      <c r="G13" s="29">
        <v>0</v>
      </c>
      <c r="H13" s="29">
        <f t="shared" si="1"/>
        <v>0</v>
      </c>
      <c r="I13" s="30">
        <f t="shared" si="2"/>
        <v>36000000</v>
      </c>
      <c r="J13" s="31">
        <f>+'[1]EJEC. 2022'!S12</f>
        <v>6096500</v>
      </c>
      <c r="K13" s="32">
        <f t="shared" si="3"/>
        <v>29903500</v>
      </c>
      <c r="L13" s="25"/>
    </row>
    <row r="14" spans="1:12" s="26" customFormat="1" ht="26.25" customHeight="1" x14ac:dyDescent="0.25">
      <c r="A14" s="33" t="s">
        <v>27</v>
      </c>
      <c r="B14" s="28" t="s">
        <v>28</v>
      </c>
      <c r="C14" s="29">
        <f>20404534.33</f>
        <v>20404534.329999998</v>
      </c>
      <c r="D14" s="29"/>
      <c r="E14" s="29"/>
      <c r="F14" s="29"/>
      <c r="G14" s="29">
        <v>0</v>
      </c>
      <c r="H14" s="29">
        <f t="shared" si="1"/>
        <v>0</v>
      </c>
      <c r="I14" s="30">
        <f t="shared" si="2"/>
        <v>20404534.329999998</v>
      </c>
      <c r="J14" s="31">
        <f>+'[1]EJEC. 2022'!S13</f>
        <v>0</v>
      </c>
      <c r="K14" s="32">
        <f t="shared" si="3"/>
        <v>20404534.329999998</v>
      </c>
      <c r="L14" s="25"/>
    </row>
    <row r="15" spans="1:12" s="26" customFormat="1" ht="26.25" customHeight="1" x14ac:dyDescent="0.25">
      <c r="A15" s="33" t="s">
        <v>29</v>
      </c>
      <c r="B15" s="34" t="s">
        <v>30</v>
      </c>
      <c r="C15" s="29"/>
      <c r="D15" s="29"/>
      <c r="E15" s="29"/>
      <c r="F15" s="29"/>
      <c r="G15" s="29"/>
      <c r="H15" s="29"/>
      <c r="I15" s="30"/>
      <c r="J15" s="31"/>
      <c r="K15" s="32"/>
      <c r="L15" s="25"/>
    </row>
    <row r="16" spans="1:12" s="26" customFormat="1" ht="26.25" customHeight="1" x14ac:dyDescent="0.25">
      <c r="A16" s="27" t="s">
        <v>31</v>
      </c>
      <c r="B16" s="28" t="s">
        <v>32</v>
      </c>
      <c r="C16" s="29">
        <v>5500000</v>
      </c>
      <c r="D16" s="29">
        <v>15000000</v>
      </c>
      <c r="E16" s="29"/>
      <c r="F16" s="29"/>
      <c r="G16" s="29">
        <v>0</v>
      </c>
      <c r="H16" s="29">
        <f t="shared" si="1"/>
        <v>15000000</v>
      </c>
      <c r="I16" s="30">
        <f t="shared" si="2"/>
        <v>20500000</v>
      </c>
      <c r="J16" s="31">
        <f>+'[1]EJEC. 2022'!S14</f>
        <v>532117.39</v>
      </c>
      <c r="K16" s="32">
        <f t="shared" si="3"/>
        <v>19967882.609999999</v>
      </c>
      <c r="L16" s="25"/>
    </row>
    <row r="17" spans="1:12" s="26" customFormat="1" ht="26.25" customHeight="1" x14ac:dyDescent="0.25">
      <c r="A17" s="33" t="s">
        <v>33</v>
      </c>
      <c r="B17" s="34" t="s">
        <v>34</v>
      </c>
      <c r="C17" s="29"/>
      <c r="D17" s="29"/>
      <c r="E17" s="29"/>
      <c r="F17" s="29"/>
      <c r="G17" s="29"/>
      <c r="H17" s="29"/>
      <c r="I17" s="30"/>
      <c r="J17" s="31"/>
      <c r="K17" s="32"/>
      <c r="L17" s="25"/>
    </row>
    <row r="18" spans="1:12" s="26" customFormat="1" ht="29.25" customHeight="1" x14ac:dyDescent="0.25">
      <c r="A18" s="27" t="s">
        <v>35</v>
      </c>
      <c r="B18" s="28" t="s">
        <v>36</v>
      </c>
      <c r="C18" s="35">
        <v>500000</v>
      </c>
      <c r="D18" s="35"/>
      <c r="E18" s="35"/>
      <c r="F18" s="35"/>
      <c r="G18" s="35"/>
      <c r="H18" s="35">
        <f t="shared" si="1"/>
        <v>0</v>
      </c>
      <c r="I18" s="35">
        <f t="shared" si="2"/>
        <v>500000</v>
      </c>
      <c r="J18" s="31">
        <f>+'[1]EJEC. 2022'!S15</f>
        <v>60000</v>
      </c>
      <c r="K18" s="32">
        <f t="shared" si="3"/>
        <v>440000</v>
      </c>
      <c r="L18" s="25"/>
    </row>
    <row r="19" spans="1:12" s="26" customFormat="1" ht="26.25" hidden="1" customHeight="1" x14ac:dyDescent="0.25">
      <c r="A19" s="27" t="s">
        <v>37</v>
      </c>
      <c r="B19" s="28" t="s">
        <v>38</v>
      </c>
      <c r="C19" s="29">
        <v>0</v>
      </c>
      <c r="D19" s="29"/>
      <c r="E19" s="29"/>
      <c r="F19" s="29"/>
      <c r="G19" s="29">
        <v>0</v>
      </c>
      <c r="H19" s="29">
        <f t="shared" si="1"/>
        <v>0</v>
      </c>
      <c r="I19" s="30">
        <f t="shared" si="2"/>
        <v>0</v>
      </c>
      <c r="J19" s="31">
        <f>+'[1]EJEC. 2022'!S16</f>
        <v>0</v>
      </c>
      <c r="K19" s="32">
        <f t="shared" si="3"/>
        <v>0</v>
      </c>
      <c r="L19" s="25"/>
    </row>
    <row r="20" spans="1:12" s="26" customFormat="1" ht="28.5" customHeight="1" x14ac:dyDescent="0.25">
      <c r="A20" s="27" t="s">
        <v>39</v>
      </c>
      <c r="B20" s="28" t="s">
        <v>40</v>
      </c>
      <c r="C20" s="29">
        <v>14000000</v>
      </c>
      <c r="D20" s="29"/>
      <c r="E20" s="29"/>
      <c r="F20" s="29"/>
      <c r="G20" s="29">
        <v>0</v>
      </c>
      <c r="H20" s="29">
        <f t="shared" si="1"/>
        <v>0</v>
      </c>
      <c r="I20" s="30">
        <f t="shared" si="2"/>
        <v>14000000</v>
      </c>
      <c r="J20" s="31">
        <f>+'[1]EJEC. 2022'!S17</f>
        <v>1695000</v>
      </c>
      <c r="K20" s="32">
        <f t="shared" si="3"/>
        <v>12305000</v>
      </c>
      <c r="L20" s="25"/>
    </row>
    <row r="21" spans="1:12" s="26" customFormat="1" ht="28.5" customHeight="1" x14ac:dyDescent="0.25">
      <c r="A21" s="27" t="s">
        <v>41</v>
      </c>
      <c r="B21" s="28" t="s">
        <v>42</v>
      </c>
      <c r="C21" s="29">
        <f>1000000-500000</f>
        <v>500000</v>
      </c>
      <c r="D21" s="29"/>
      <c r="E21" s="29"/>
      <c r="F21" s="29"/>
      <c r="G21" s="29">
        <v>0</v>
      </c>
      <c r="H21" s="29">
        <f t="shared" si="1"/>
        <v>0</v>
      </c>
      <c r="I21" s="30">
        <f t="shared" si="2"/>
        <v>500000</v>
      </c>
      <c r="J21" s="31">
        <f>+'[1]EJEC. 2022'!S18</f>
        <v>0</v>
      </c>
      <c r="K21" s="32">
        <f t="shared" si="3"/>
        <v>500000</v>
      </c>
      <c r="L21" s="25"/>
    </row>
    <row r="22" spans="1:12" s="26" customFormat="1" ht="26.25" customHeight="1" x14ac:dyDescent="0.25">
      <c r="A22" s="36" t="s">
        <v>43</v>
      </c>
      <c r="B22" s="37" t="s">
        <v>44</v>
      </c>
      <c r="C22" s="35">
        <v>500000</v>
      </c>
      <c r="D22" s="35"/>
      <c r="E22" s="35"/>
      <c r="F22" s="35"/>
      <c r="G22" s="35">
        <v>0</v>
      </c>
      <c r="H22" s="35">
        <f t="shared" si="1"/>
        <v>0</v>
      </c>
      <c r="I22" s="35">
        <f t="shared" si="2"/>
        <v>500000</v>
      </c>
      <c r="J22" s="31">
        <f>+'[1]EJEC. 2022'!S19</f>
        <v>185625</v>
      </c>
      <c r="K22" s="32">
        <f t="shared" si="3"/>
        <v>314375</v>
      </c>
      <c r="L22" s="25"/>
    </row>
    <row r="23" spans="1:12" s="26" customFormat="1" ht="26.25" customHeight="1" x14ac:dyDescent="0.25">
      <c r="A23" s="27" t="s">
        <v>45</v>
      </c>
      <c r="B23" s="28" t="s">
        <v>46</v>
      </c>
      <c r="C23" s="29">
        <v>4000000</v>
      </c>
      <c r="D23" s="29"/>
      <c r="E23" s="29"/>
      <c r="F23" s="29"/>
      <c r="G23" s="29">
        <v>0</v>
      </c>
      <c r="H23" s="29">
        <f t="shared" si="1"/>
        <v>0</v>
      </c>
      <c r="I23" s="30">
        <f t="shared" si="2"/>
        <v>4000000</v>
      </c>
      <c r="J23" s="31">
        <f>+'[1]EJEC. 2022'!S20</f>
        <v>0</v>
      </c>
      <c r="K23" s="32">
        <f t="shared" si="3"/>
        <v>4000000</v>
      </c>
      <c r="L23" s="25"/>
    </row>
    <row r="24" spans="1:12" s="26" customFormat="1" ht="26.25" customHeight="1" x14ac:dyDescent="0.25">
      <c r="A24" s="33" t="s">
        <v>47</v>
      </c>
      <c r="B24" s="38" t="s">
        <v>48</v>
      </c>
      <c r="C24" s="29"/>
      <c r="D24" s="29"/>
      <c r="E24" s="29"/>
      <c r="F24" s="29"/>
      <c r="G24" s="29"/>
      <c r="H24" s="29"/>
      <c r="I24" s="30"/>
      <c r="J24" s="31"/>
      <c r="K24" s="32"/>
      <c r="L24" s="25"/>
    </row>
    <row r="25" spans="1:12" s="26" customFormat="1" ht="26.25" customHeight="1" x14ac:dyDescent="0.25">
      <c r="A25" s="27" t="s">
        <v>49</v>
      </c>
      <c r="B25" s="39" t="s">
        <v>50</v>
      </c>
      <c r="C25" s="29">
        <f>25125000</f>
        <v>25125000</v>
      </c>
      <c r="D25" s="29"/>
      <c r="E25" s="29"/>
      <c r="F25" s="29"/>
      <c r="G25" s="29">
        <v>0</v>
      </c>
      <c r="H25" s="29">
        <f t="shared" si="1"/>
        <v>0</v>
      </c>
      <c r="I25" s="30">
        <f t="shared" si="2"/>
        <v>25125000</v>
      </c>
      <c r="J25" s="31">
        <f>+'[1]EJEC. 2022'!S21</f>
        <v>1320000</v>
      </c>
      <c r="K25" s="32">
        <f t="shared" si="3"/>
        <v>23805000</v>
      </c>
      <c r="L25" s="25"/>
    </row>
    <row r="26" spans="1:12" s="26" customFormat="1" ht="26.25" customHeight="1" x14ac:dyDescent="0.25">
      <c r="A26" s="33" t="s">
        <v>51</v>
      </c>
      <c r="B26" s="38" t="s">
        <v>52</v>
      </c>
      <c r="C26" s="29"/>
      <c r="D26" s="29"/>
      <c r="E26" s="29"/>
      <c r="F26" s="29"/>
      <c r="G26" s="29"/>
      <c r="H26" s="29">
        <f t="shared" si="1"/>
        <v>0</v>
      </c>
      <c r="I26" s="30">
        <f t="shared" si="2"/>
        <v>0</v>
      </c>
      <c r="J26" s="31"/>
      <c r="K26" s="32"/>
      <c r="L26" s="25"/>
    </row>
    <row r="27" spans="1:12" s="26" customFormat="1" ht="26.25" customHeight="1" x14ac:dyDescent="0.25">
      <c r="A27" s="27" t="s">
        <v>53</v>
      </c>
      <c r="B27" s="39" t="s">
        <v>54</v>
      </c>
      <c r="C27" s="29">
        <v>2500000</v>
      </c>
      <c r="D27" s="29"/>
      <c r="E27" s="29"/>
      <c r="F27" s="29"/>
      <c r="G27" s="29">
        <v>0</v>
      </c>
      <c r="H27" s="29">
        <f t="shared" si="1"/>
        <v>0</v>
      </c>
      <c r="I27" s="30">
        <f t="shared" si="2"/>
        <v>2500000</v>
      </c>
      <c r="J27" s="31">
        <f>+'[1]EJEC. 2022'!S22</f>
        <v>387000</v>
      </c>
      <c r="K27" s="32">
        <f t="shared" si="3"/>
        <v>2113000</v>
      </c>
      <c r="L27" s="25"/>
    </row>
    <row r="28" spans="1:12" s="26" customFormat="1" ht="26.25" customHeight="1" x14ac:dyDescent="0.25">
      <c r="A28" s="33" t="s">
        <v>55</v>
      </c>
      <c r="B28" s="38" t="s">
        <v>56</v>
      </c>
      <c r="C28" s="29"/>
      <c r="D28" s="29"/>
      <c r="E28" s="29"/>
      <c r="F28" s="29"/>
      <c r="G28" s="29">
        <v>0</v>
      </c>
      <c r="H28" s="29"/>
      <c r="I28" s="30"/>
      <c r="J28" s="31"/>
      <c r="K28" s="32"/>
      <c r="L28" s="25"/>
    </row>
    <row r="29" spans="1:12" s="26" customFormat="1" ht="26.25" customHeight="1" x14ac:dyDescent="0.25">
      <c r="A29" s="27" t="s">
        <v>57</v>
      </c>
      <c r="B29" s="39" t="s">
        <v>58</v>
      </c>
      <c r="C29" s="29">
        <v>200000</v>
      </c>
      <c r="D29" s="29"/>
      <c r="E29" s="29"/>
      <c r="F29" s="29"/>
      <c r="G29" s="29">
        <v>0</v>
      </c>
      <c r="H29" s="29">
        <f t="shared" si="1"/>
        <v>0</v>
      </c>
      <c r="I29" s="30">
        <f t="shared" si="2"/>
        <v>200000</v>
      </c>
      <c r="J29" s="31">
        <f>+'[1]EJEC. 2022'!S23</f>
        <v>0</v>
      </c>
      <c r="K29" s="32">
        <f t="shared" si="3"/>
        <v>200000</v>
      </c>
      <c r="L29" s="25"/>
    </row>
    <row r="30" spans="1:12" s="26" customFormat="1" ht="26.25" customHeight="1" x14ac:dyDescent="0.25">
      <c r="A30" s="27" t="s">
        <v>59</v>
      </c>
      <c r="B30" s="39" t="s">
        <v>60</v>
      </c>
      <c r="C30" s="35">
        <f>2500000</f>
        <v>2500000</v>
      </c>
      <c r="D30" s="35">
        <v>10000000</v>
      </c>
      <c r="E30" s="35"/>
      <c r="F30" s="35"/>
      <c r="G30" s="29">
        <v>0</v>
      </c>
      <c r="H30" s="29">
        <f t="shared" si="1"/>
        <v>10000000</v>
      </c>
      <c r="I30" s="30">
        <f t="shared" si="2"/>
        <v>12500000</v>
      </c>
      <c r="J30" s="31">
        <f>+'[1]EJEC. 2022'!S24</f>
        <v>127967.45</v>
      </c>
      <c r="K30" s="32">
        <f t="shared" si="3"/>
        <v>12372032.550000001</v>
      </c>
      <c r="L30" s="25"/>
    </row>
    <row r="31" spans="1:12" s="26" customFormat="1" ht="26.25" customHeight="1" x14ac:dyDescent="0.25">
      <c r="A31" s="33" t="s">
        <v>61</v>
      </c>
      <c r="B31" s="38" t="s">
        <v>62</v>
      </c>
      <c r="C31" s="29"/>
      <c r="D31" s="29"/>
      <c r="E31" s="29"/>
      <c r="F31" s="29"/>
      <c r="G31" s="29"/>
      <c r="H31" s="29"/>
      <c r="I31" s="30"/>
      <c r="J31" s="31"/>
      <c r="K31" s="32"/>
      <c r="L31" s="25"/>
    </row>
    <row r="32" spans="1:12" s="26" customFormat="1" ht="26.25" customHeight="1" x14ac:dyDescent="0.25">
      <c r="A32" s="27" t="s">
        <v>63</v>
      </c>
      <c r="B32" s="39" t="s">
        <v>64</v>
      </c>
      <c r="C32" s="29">
        <v>10355000</v>
      </c>
      <c r="D32" s="29"/>
      <c r="E32" s="29"/>
      <c r="F32" s="29"/>
      <c r="G32" s="29">
        <v>0</v>
      </c>
      <c r="H32" s="29">
        <f t="shared" si="1"/>
        <v>0</v>
      </c>
      <c r="I32" s="30">
        <f t="shared" si="2"/>
        <v>10355000</v>
      </c>
      <c r="J32" s="31">
        <f>+'[1]EJEC. 2022'!S25</f>
        <v>1454940.65</v>
      </c>
      <c r="K32" s="32">
        <f t="shared" si="3"/>
        <v>8900059.3499999996</v>
      </c>
      <c r="L32" s="25"/>
    </row>
    <row r="33" spans="1:13" s="26" customFormat="1" ht="26.25" customHeight="1" x14ac:dyDescent="0.25">
      <c r="A33" s="27" t="s">
        <v>65</v>
      </c>
      <c r="B33" s="39" t="s">
        <v>66</v>
      </c>
      <c r="C33" s="29">
        <v>10699225.859999999</v>
      </c>
      <c r="D33" s="29"/>
      <c r="E33" s="29"/>
      <c r="F33" s="29"/>
      <c r="G33" s="29">
        <v>0</v>
      </c>
      <c r="H33" s="29">
        <f t="shared" si="1"/>
        <v>0</v>
      </c>
      <c r="I33" s="30">
        <f t="shared" si="2"/>
        <v>10699225.859999999</v>
      </c>
      <c r="J33" s="31">
        <f>+'[1]EJEC. 2022'!S26</f>
        <v>1491276.9</v>
      </c>
      <c r="K33" s="32">
        <f t="shared" si="3"/>
        <v>9207948.959999999</v>
      </c>
      <c r="L33" s="25"/>
    </row>
    <row r="34" spans="1:13" s="26" customFormat="1" ht="27.75" customHeight="1" x14ac:dyDescent="0.25">
      <c r="A34" s="27" t="s">
        <v>67</v>
      </c>
      <c r="B34" s="39" t="s">
        <v>68</v>
      </c>
      <c r="C34" s="29">
        <v>1880825.74</v>
      </c>
      <c r="D34" s="29"/>
      <c r="E34" s="29"/>
      <c r="F34" s="29"/>
      <c r="G34" s="29">
        <v>0</v>
      </c>
      <c r="H34" s="29">
        <f t="shared" si="1"/>
        <v>0</v>
      </c>
      <c r="I34" s="30">
        <f t="shared" si="2"/>
        <v>1880825.74</v>
      </c>
      <c r="J34" s="31">
        <f>+'[1]EJEC. 2022'!S27</f>
        <v>187806.85</v>
      </c>
      <c r="K34" s="32">
        <f t="shared" si="3"/>
        <v>1693018.89</v>
      </c>
      <c r="L34" s="25"/>
    </row>
    <row r="35" spans="1:13" ht="13.8" thickBot="1" x14ac:dyDescent="0.3">
      <c r="A35" s="40"/>
      <c r="B35" s="41"/>
      <c r="C35" s="42"/>
      <c r="D35" s="42"/>
      <c r="E35" s="42"/>
      <c r="F35" s="42"/>
      <c r="G35" s="42"/>
      <c r="H35" s="42"/>
      <c r="I35" s="43"/>
      <c r="J35" s="44"/>
      <c r="K35" s="45"/>
    </row>
    <row r="36" spans="1:13" s="26" customFormat="1" ht="23.25" customHeight="1" x14ac:dyDescent="0.25">
      <c r="A36" s="48"/>
      <c r="B36" s="49"/>
      <c r="C36" s="50"/>
      <c r="D36" s="50"/>
      <c r="E36" s="50"/>
      <c r="F36" s="50"/>
      <c r="G36" s="50"/>
      <c r="H36" s="50"/>
      <c r="I36" s="51"/>
      <c r="J36" s="52"/>
      <c r="K36" s="53"/>
      <c r="L36" s="25"/>
    </row>
    <row r="37" spans="1:13" s="61" customFormat="1" ht="25.5" customHeight="1" thickBot="1" x14ac:dyDescent="0.3">
      <c r="A37" s="54"/>
      <c r="B37" s="55" t="s">
        <v>69</v>
      </c>
      <c r="C37" s="56">
        <f t="shared" ref="C37:K37" si="4">SUM(C39:C87)</f>
        <v>86930000</v>
      </c>
      <c r="D37" s="56">
        <f t="shared" si="4"/>
        <v>107453720</v>
      </c>
      <c r="E37" s="56">
        <f t="shared" si="4"/>
        <v>2000000</v>
      </c>
      <c r="F37" s="56">
        <f t="shared" si="4"/>
        <v>0</v>
      </c>
      <c r="G37" s="56">
        <f t="shared" si="4"/>
        <v>0</v>
      </c>
      <c r="H37" s="56">
        <f t="shared" si="4"/>
        <v>109453720</v>
      </c>
      <c r="I37" s="57">
        <f t="shared" si="4"/>
        <v>196383720</v>
      </c>
      <c r="J37" s="56">
        <f t="shared" si="4"/>
        <v>10466369.109999999</v>
      </c>
      <c r="K37" s="58">
        <f t="shared" si="4"/>
        <v>183417350.89000002</v>
      </c>
      <c r="L37" s="59"/>
      <c r="M37" s="60"/>
    </row>
    <row r="38" spans="1:13" s="26" customFormat="1" ht="24" customHeight="1" x14ac:dyDescent="0.25">
      <c r="A38" s="62" t="s">
        <v>70</v>
      </c>
      <c r="B38" s="63" t="s">
        <v>71</v>
      </c>
      <c r="C38" s="64"/>
      <c r="D38" s="64"/>
      <c r="E38" s="64"/>
      <c r="F38" s="64"/>
      <c r="G38" s="64"/>
      <c r="H38" s="64"/>
      <c r="I38" s="65"/>
      <c r="J38" s="66"/>
      <c r="K38" s="67"/>
      <c r="L38" s="25"/>
    </row>
    <row r="39" spans="1:13" s="26" customFormat="1" ht="25.5" customHeight="1" x14ac:dyDescent="0.25">
      <c r="A39" s="27" t="s">
        <v>72</v>
      </c>
      <c r="B39" s="28" t="s">
        <v>73</v>
      </c>
      <c r="C39" s="29">
        <v>4500000</v>
      </c>
      <c r="D39" s="29"/>
      <c r="E39" s="29"/>
      <c r="F39" s="29"/>
      <c r="G39" s="29">
        <v>0</v>
      </c>
      <c r="H39" s="29">
        <f t="shared" ref="H39:H87" si="5">SUM(D39:G39)</f>
        <v>0</v>
      </c>
      <c r="I39" s="30">
        <f t="shared" ref="I39:I87" si="6">+C39+H39</f>
        <v>4500000</v>
      </c>
      <c r="J39" s="31">
        <f>+'[1]EJEC. 2022'!S30</f>
        <v>455677.35</v>
      </c>
      <c r="K39" s="32">
        <f>+I39-J39</f>
        <v>4044322.65</v>
      </c>
    </row>
    <row r="40" spans="1:13" s="26" customFormat="1" ht="25.5" customHeight="1" x14ac:dyDescent="0.25">
      <c r="A40" s="27" t="s">
        <v>74</v>
      </c>
      <c r="B40" s="28" t="s">
        <v>75</v>
      </c>
      <c r="C40" s="29">
        <v>2800000</v>
      </c>
      <c r="D40" s="29"/>
      <c r="E40" s="29"/>
      <c r="F40" s="29"/>
      <c r="G40" s="29">
        <v>0</v>
      </c>
      <c r="H40" s="29">
        <f t="shared" si="5"/>
        <v>0</v>
      </c>
      <c r="I40" s="30">
        <f t="shared" si="6"/>
        <v>2800000</v>
      </c>
      <c r="J40" s="31">
        <f>+'[1]EJEC. 2022'!S31</f>
        <v>66674.25</v>
      </c>
      <c r="K40" s="32">
        <f t="shared" ref="K40:K87" si="7">+I40-J40</f>
        <v>2733325.75</v>
      </c>
      <c r="L40" s="25"/>
    </row>
    <row r="41" spans="1:13" s="26" customFormat="1" ht="25.5" customHeight="1" x14ac:dyDescent="0.25">
      <c r="A41" s="27" t="s">
        <v>76</v>
      </c>
      <c r="B41" s="28" t="s">
        <v>77</v>
      </c>
      <c r="C41" s="29">
        <f>200000</f>
        <v>200000</v>
      </c>
      <c r="D41" s="29"/>
      <c r="E41" s="29"/>
      <c r="F41" s="29"/>
      <c r="G41" s="29">
        <v>0</v>
      </c>
      <c r="H41" s="29">
        <f t="shared" si="5"/>
        <v>0</v>
      </c>
      <c r="I41" s="30">
        <f t="shared" si="6"/>
        <v>200000</v>
      </c>
      <c r="J41" s="31">
        <f>+'[1]EJEC. 2022'!S33</f>
        <v>99782.03</v>
      </c>
      <c r="K41" s="32">
        <f t="shared" si="7"/>
        <v>100217.97</v>
      </c>
      <c r="L41" s="25"/>
    </row>
    <row r="42" spans="1:13" s="26" customFormat="1" ht="25.5" customHeight="1" x14ac:dyDescent="0.25">
      <c r="A42" s="27" t="s">
        <v>78</v>
      </c>
      <c r="B42" s="28" t="s">
        <v>79</v>
      </c>
      <c r="C42" s="29">
        <v>5000000</v>
      </c>
      <c r="D42" s="29"/>
      <c r="E42" s="29"/>
      <c r="F42" s="29"/>
      <c r="G42" s="29">
        <v>0</v>
      </c>
      <c r="H42" s="29">
        <f t="shared" si="5"/>
        <v>0</v>
      </c>
      <c r="I42" s="30">
        <f t="shared" si="6"/>
        <v>5000000</v>
      </c>
      <c r="J42" s="31">
        <f>+'[1]EJEC. 2022'!S34</f>
        <v>824450.12</v>
      </c>
      <c r="K42" s="32">
        <f t="shared" si="7"/>
        <v>4175549.88</v>
      </c>
      <c r="L42" s="25"/>
    </row>
    <row r="43" spans="1:13" s="26" customFormat="1" ht="25.5" customHeight="1" x14ac:dyDescent="0.25">
      <c r="A43" s="27" t="s">
        <v>80</v>
      </c>
      <c r="B43" s="28" t="s">
        <v>81</v>
      </c>
      <c r="C43" s="29">
        <f>150000</f>
        <v>150000</v>
      </c>
      <c r="D43" s="29"/>
      <c r="E43" s="29"/>
      <c r="F43" s="29"/>
      <c r="G43" s="29">
        <v>0</v>
      </c>
      <c r="H43" s="29">
        <f t="shared" si="5"/>
        <v>0</v>
      </c>
      <c r="I43" s="30">
        <f t="shared" si="6"/>
        <v>150000</v>
      </c>
      <c r="J43" s="31">
        <f>+'[1]EJEC. 2022'!S35</f>
        <v>93292</v>
      </c>
      <c r="K43" s="32">
        <f t="shared" si="7"/>
        <v>56708</v>
      </c>
      <c r="L43" s="25"/>
    </row>
    <row r="44" spans="1:13" s="26" customFormat="1" ht="25.5" customHeight="1" x14ac:dyDescent="0.25">
      <c r="A44" s="27" t="s">
        <v>82</v>
      </c>
      <c r="B44" s="28" t="s">
        <v>83</v>
      </c>
      <c r="C44" s="29">
        <f>80000</f>
        <v>80000</v>
      </c>
      <c r="D44" s="29"/>
      <c r="E44" s="29"/>
      <c r="F44" s="29"/>
      <c r="G44" s="29">
        <v>0</v>
      </c>
      <c r="H44" s="29">
        <f t="shared" si="5"/>
        <v>0</v>
      </c>
      <c r="I44" s="30">
        <f t="shared" si="6"/>
        <v>80000</v>
      </c>
      <c r="J44" s="31">
        <f>+'[1]EJEC. 2022'!S36</f>
        <v>23414</v>
      </c>
      <c r="K44" s="32">
        <f t="shared" si="7"/>
        <v>56586</v>
      </c>
      <c r="L44" s="25"/>
    </row>
    <row r="45" spans="1:13" s="26" customFormat="1" ht="21.75" customHeight="1" x14ac:dyDescent="0.25">
      <c r="A45" s="33" t="s">
        <v>84</v>
      </c>
      <c r="B45" s="34" t="s">
        <v>85</v>
      </c>
      <c r="C45" s="29"/>
      <c r="D45" s="29"/>
      <c r="E45" s="29"/>
      <c r="F45" s="29"/>
      <c r="G45" s="29"/>
      <c r="H45" s="29"/>
      <c r="I45" s="30"/>
      <c r="J45" s="31"/>
      <c r="K45" s="32"/>
      <c r="L45" s="25"/>
    </row>
    <row r="46" spans="1:13" s="26" customFormat="1" ht="25.5" customHeight="1" x14ac:dyDescent="0.25">
      <c r="A46" s="27" t="s">
        <v>86</v>
      </c>
      <c r="B46" s="28" t="s">
        <v>87</v>
      </c>
      <c r="C46" s="29">
        <v>10000000</v>
      </c>
      <c r="D46" s="29">
        <v>30000000</v>
      </c>
      <c r="E46" s="29"/>
      <c r="F46" s="29"/>
      <c r="G46" s="29">
        <v>0</v>
      </c>
      <c r="H46" s="29">
        <f t="shared" si="5"/>
        <v>30000000</v>
      </c>
      <c r="I46" s="30">
        <f t="shared" si="6"/>
        <v>40000000</v>
      </c>
      <c r="J46" s="31">
        <f>+'[1]EJEC. 2022'!S37</f>
        <v>2126293.1</v>
      </c>
      <c r="K46" s="32">
        <f t="shared" si="7"/>
        <v>37873706.899999999</v>
      </c>
      <c r="L46" s="25"/>
    </row>
    <row r="47" spans="1:13" s="26" customFormat="1" ht="25.5" customHeight="1" x14ac:dyDescent="0.25">
      <c r="A47" s="27" t="s">
        <v>88</v>
      </c>
      <c r="B47" s="28" t="s">
        <v>89</v>
      </c>
      <c r="C47" s="29">
        <v>1000000</v>
      </c>
      <c r="D47" s="29"/>
      <c r="E47" s="29">
        <v>2000000</v>
      </c>
      <c r="F47" s="29"/>
      <c r="G47" s="29">
        <v>0</v>
      </c>
      <c r="H47" s="29">
        <f t="shared" si="5"/>
        <v>2000000</v>
      </c>
      <c r="I47" s="30">
        <f t="shared" si="6"/>
        <v>3000000</v>
      </c>
      <c r="J47" s="31">
        <f>+'[1]EJEC. 2022'!S38</f>
        <v>245660.7</v>
      </c>
      <c r="K47" s="32">
        <f t="shared" si="7"/>
        <v>2754339.3</v>
      </c>
      <c r="L47" s="25"/>
    </row>
    <row r="48" spans="1:13" s="26" customFormat="1" ht="25.5" customHeight="1" x14ac:dyDescent="0.25">
      <c r="A48" s="33" t="s">
        <v>90</v>
      </c>
      <c r="B48" s="34" t="s">
        <v>91</v>
      </c>
      <c r="C48" s="29"/>
      <c r="D48" s="29"/>
      <c r="E48" s="29"/>
      <c r="F48" s="29"/>
      <c r="G48" s="29"/>
      <c r="H48" s="29"/>
      <c r="I48" s="30"/>
      <c r="J48" s="31"/>
      <c r="K48" s="32"/>
      <c r="L48" s="25"/>
    </row>
    <row r="49" spans="1:12" s="26" customFormat="1" ht="25.5" customHeight="1" x14ac:dyDescent="0.25">
      <c r="A49" s="27" t="s">
        <v>92</v>
      </c>
      <c r="B49" s="28" t="s">
        <v>93</v>
      </c>
      <c r="C49" s="29">
        <f>6000000</f>
        <v>6000000</v>
      </c>
      <c r="D49" s="29"/>
      <c r="E49" s="29"/>
      <c r="F49" s="29"/>
      <c r="G49" s="29">
        <v>0</v>
      </c>
      <c r="H49" s="29">
        <f t="shared" si="5"/>
        <v>0</v>
      </c>
      <c r="I49" s="30">
        <f t="shared" si="6"/>
        <v>6000000</v>
      </c>
      <c r="J49" s="31">
        <f>+'[1]EJEC. 2022'!S39</f>
        <v>259948.12</v>
      </c>
      <c r="K49" s="32">
        <f t="shared" si="7"/>
        <v>5740051.8799999999</v>
      </c>
      <c r="L49" s="25"/>
    </row>
    <row r="50" spans="1:12" s="26" customFormat="1" ht="25.5" customHeight="1" x14ac:dyDescent="0.25">
      <c r="A50" s="27" t="s">
        <v>94</v>
      </c>
      <c r="B50" s="28" t="s">
        <v>95</v>
      </c>
      <c r="C50" s="29">
        <v>1000000</v>
      </c>
      <c r="D50" s="29"/>
      <c r="E50" s="29"/>
      <c r="F50" s="29"/>
      <c r="G50" s="29">
        <v>0</v>
      </c>
      <c r="H50" s="29">
        <f t="shared" si="5"/>
        <v>0</v>
      </c>
      <c r="I50" s="30">
        <f t="shared" si="6"/>
        <v>1000000</v>
      </c>
      <c r="J50" s="31">
        <f>+'[1]EJEC. 2022'!S40</f>
        <v>271670.58</v>
      </c>
      <c r="K50" s="32">
        <f t="shared" si="7"/>
        <v>728329.41999999993</v>
      </c>
      <c r="L50" s="25"/>
    </row>
    <row r="51" spans="1:12" s="26" customFormat="1" ht="25.5" customHeight="1" x14ac:dyDescent="0.25">
      <c r="A51" s="33" t="s">
        <v>96</v>
      </c>
      <c r="B51" s="34" t="s">
        <v>97</v>
      </c>
      <c r="C51" s="68"/>
      <c r="D51" s="68"/>
      <c r="E51" s="68"/>
      <c r="F51" s="68"/>
      <c r="G51" s="68"/>
      <c r="H51" s="29"/>
      <c r="I51" s="30"/>
      <c r="J51" s="31"/>
      <c r="K51" s="32"/>
      <c r="L51" s="25"/>
    </row>
    <row r="52" spans="1:12" s="26" customFormat="1" ht="24.75" customHeight="1" x14ac:dyDescent="0.25">
      <c r="A52" s="27" t="s">
        <v>98</v>
      </c>
      <c r="B52" s="28" t="s">
        <v>99</v>
      </c>
      <c r="C52" s="29">
        <f>500000</f>
        <v>500000</v>
      </c>
      <c r="D52" s="29"/>
      <c r="E52" s="29"/>
      <c r="F52" s="29"/>
      <c r="G52" s="29">
        <v>0</v>
      </c>
      <c r="H52" s="29">
        <f t="shared" si="5"/>
        <v>0</v>
      </c>
      <c r="I52" s="30">
        <f t="shared" si="6"/>
        <v>500000</v>
      </c>
      <c r="J52" s="31">
        <f>+'[1]EJEC. 2022'!S41</f>
        <v>3180</v>
      </c>
      <c r="K52" s="32">
        <f t="shared" si="7"/>
        <v>496820</v>
      </c>
      <c r="L52" s="25"/>
    </row>
    <row r="53" spans="1:12" s="26" customFormat="1" ht="26.25" hidden="1" customHeight="1" x14ac:dyDescent="0.25">
      <c r="A53" s="27" t="s">
        <v>100</v>
      </c>
      <c r="B53" s="28" t="s">
        <v>101</v>
      </c>
      <c r="C53" s="29">
        <v>0</v>
      </c>
      <c r="D53" s="29"/>
      <c r="E53" s="29"/>
      <c r="F53" s="29"/>
      <c r="G53" s="29">
        <v>0</v>
      </c>
      <c r="H53" s="29">
        <f t="shared" si="5"/>
        <v>0</v>
      </c>
      <c r="I53" s="30">
        <f t="shared" si="6"/>
        <v>0</v>
      </c>
      <c r="J53" s="31">
        <f>+'[1]EJEC. 2022'!S42</f>
        <v>0</v>
      </c>
      <c r="K53" s="32">
        <f t="shared" si="7"/>
        <v>0</v>
      </c>
      <c r="L53" s="25"/>
    </row>
    <row r="54" spans="1:12" s="26" customFormat="1" ht="26.25" hidden="1" customHeight="1" x14ac:dyDescent="0.25">
      <c r="A54" s="27" t="s">
        <v>102</v>
      </c>
      <c r="B54" s="28" t="s">
        <v>103</v>
      </c>
      <c r="C54" s="29">
        <v>0</v>
      </c>
      <c r="D54" s="29"/>
      <c r="E54" s="29"/>
      <c r="F54" s="29"/>
      <c r="G54" s="29">
        <v>0</v>
      </c>
      <c r="H54" s="29">
        <f t="shared" si="5"/>
        <v>0</v>
      </c>
      <c r="I54" s="30">
        <f t="shared" si="6"/>
        <v>0</v>
      </c>
      <c r="J54" s="31">
        <f>+'[1]EJEC. 2022'!S43</f>
        <v>0</v>
      </c>
      <c r="K54" s="32">
        <f t="shared" si="7"/>
        <v>0</v>
      </c>
      <c r="L54" s="25"/>
    </row>
    <row r="55" spans="1:12" s="26" customFormat="1" ht="26.25" customHeight="1" x14ac:dyDescent="0.25">
      <c r="A55" s="27" t="s">
        <v>104</v>
      </c>
      <c r="B55" s="37" t="s">
        <v>105</v>
      </c>
      <c r="C55" s="29">
        <f>1500000</f>
        <v>1500000</v>
      </c>
      <c r="D55" s="29"/>
      <c r="E55" s="29"/>
      <c r="F55" s="29"/>
      <c r="G55" s="29">
        <v>0</v>
      </c>
      <c r="H55" s="29">
        <f t="shared" si="5"/>
        <v>0</v>
      </c>
      <c r="I55" s="30">
        <f t="shared" si="6"/>
        <v>1500000</v>
      </c>
      <c r="J55" s="31">
        <f>+'[1]EJEC. 2022'!S44</f>
        <v>11954.72</v>
      </c>
      <c r="K55" s="32">
        <f t="shared" si="7"/>
        <v>1488045.28</v>
      </c>
      <c r="L55" s="25"/>
    </row>
    <row r="56" spans="1:12" s="26" customFormat="1" ht="25.5" customHeight="1" x14ac:dyDescent="0.25">
      <c r="A56" s="33" t="s">
        <v>106</v>
      </c>
      <c r="B56" s="34" t="s">
        <v>107</v>
      </c>
      <c r="C56" s="29"/>
      <c r="D56" s="29"/>
      <c r="E56" s="29"/>
      <c r="F56" s="29"/>
      <c r="G56" s="29"/>
      <c r="H56" s="29"/>
      <c r="I56" s="30"/>
      <c r="J56" s="31"/>
      <c r="K56" s="32"/>
      <c r="L56" s="25"/>
    </row>
    <row r="57" spans="1:12" s="26" customFormat="1" ht="25.5" customHeight="1" x14ac:dyDescent="0.25">
      <c r="A57" s="27" t="s">
        <v>108</v>
      </c>
      <c r="B57" s="28" t="s">
        <v>109</v>
      </c>
      <c r="C57" s="29">
        <v>4000000</v>
      </c>
      <c r="D57" s="29"/>
      <c r="E57" s="29"/>
      <c r="F57" s="29"/>
      <c r="G57" s="29">
        <v>0</v>
      </c>
      <c r="H57" s="29">
        <f t="shared" si="5"/>
        <v>0</v>
      </c>
      <c r="I57" s="30">
        <f t="shared" si="6"/>
        <v>4000000</v>
      </c>
      <c r="J57" s="31">
        <f>+'[1]EJEC. 2022'!S45</f>
        <v>0</v>
      </c>
      <c r="K57" s="32">
        <f t="shared" si="7"/>
        <v>4000000</v>
      </c>
      <c r="L57" s="25"/>
    </row>
    <row r="58" spans="1:12" s="26" customFormat="1" ht="24.75" customHeight="1" x14ac:dyDescent="0.25">
      <c r="A58" s="33" t="s">
        <v>106</v>
      </c>
      <c r="B58" s="34" t="s">
        <v>110</v>
      </c>
      <c r="C58" s="29"/>
      <c r="D58" s="29"/>
      <c r="E58" s="29"/>
      <c r="F58" s="29"/>
      <c r="G58" s="29"/>
      <c r="H58" s="29"/>
      <c r="I58" s="30"/>
      <c r="J58" s="31"/>
      <c r="K58" s="32"/>
      <c r="L58" s="25"/>
    </row>
    <row r="59" spans="1:12" s="26" customFormat="1" ht="26.25" customHeight="1" x14ac:dyDescent="0.25">
      <c r="A59" s="27" t="s">
        <v>111</v>
      </c>
      <c r="B59" s="28" t="s">
        <v>112</v>
      </c>
      <c r="C59" s="29">
        <v>500000</v>
      </c>
      <c r="D59" s="29">
        <v>4000000</v>
      </c>
      <c r="E59" s="29"/>
      <c r="F59" s="29"/>
      <c r="G59" s="29">
        <v>0</v>
      </c>
      <c r="H59" s="29">
        <f t="shared" si="5"/>
        <v>4000000</v>
      </c>
      <c r="I59" s="30">
        <f t="shared" si="6"/>
        <v>4500000</v>
      </c>
      <c r="J59" s="31">
        <f>+'[1]EJEC. 2022'!S47</f>
        <v>0</v>
      </c>
      <c r="K59" s="32">
        <f t="shared" si="7"/>
        <v>4500000</v>
      </c>
      <c r="L59" s="25"/>
    </row>
    <row r="60" spans="1:12" s="70" customFormat="1" ht="25.5" customHeight="1" x14ac:dyDescent="0.25">
      <c r="A60" s="36" t="s">
        <v>113</v>
      </c>
      <c r="B60" s="37" t="s">
        <v>114</v>
      </c>
      <c r="C60" s="29">
        <v>2000000</v>
      </c>
      <c r="D60" s="29"/>
      <c r="E60" s="29"/>
      <c r="F60" s="29"/>
      <c r="G60" s="29">
        <v>0</v>
      </c>
      <c r="H60" s="29">
        <f t="shared" si="5"/>
        <v>0</v>
      </c>
      <c r="I60" s="30">
        <f t="shared" si="6"/>
        <v>2000000</v>
      </c>
      <c r="J60" s="31">
        <f>+'[1]EJEC. 2022'!S48</f>
        <v>0</v>
      </c>
      <c r="K60" s="32">
        <f t="shared" si="7"/>
        <v>2000000</v>
      </c>
      <c r="L60" s="69"/>
    </row>
    <row r="61" spans="1:12" s="26" customFormat="1" ht="25.5" customHeight="1" x14ac:dyDescent="0.25">
      <c r="A61" s="27" t="s">
        <v>115</v>
      </c>
      <c r="B61" s="28" t="s">
        <v>116</v>
      </c>
      <c r="C61" s="29">
        <f>2000000</f>
        <v>2000000</v>
      </c>
      <c r="D61" s="29">
        <v>9980000</v>
      </c>
      <c r="E61" s="29"/>
      <c r="F61" s="29"/>
      <c r="G61" s="29">
        <v>0</v>
      </c>
      <c r="H61" s="29">
        <f t="shared" si="5"/>
        <v>9980000</v>
      </c>
      <c r="I61" s="30">
        <f t="shared" si="6"/>
        <v>11980000</v>
      </c>
      <c r="J61" s="31">
        <f>+'[1]EJEC. 2022'!S49</f>
        <v>0</v>
      </c>
      <c r="K61" s="32">
        <f t="shared" si="7"/>
        <v>11980000</v>
      </c>
      <c r="L61" s="25"/>
    </row>
    <row r="62" spans="1:12" s="26" customFormat="1" ht="25.5" customHeight="1" x14ac:dyDescent="0.25">
      <c r="A62" s="33" t="s">
        <v>117</v>
      </c>
      <c r="B62" s="34" t="s">
        <v>118</v>
      </c>
      <c r="C62" s="29"/>
      <c r="D62" s="29"/>
      <c r="E62" s="29"/>
      <c r="F62" s="29"/>
      <c r="G62" s="29"/>
      <c r="H62" s="29"/>
      <c r="I62" s="30"/>
      <c r="J62" s="31"/>
      <c r="K62" s="32"/>
      <c r="L62" s="25"/>
    </row>
    <row r="63" spans="1:12" s="26" customFormat="1" ht="25.5" customHeight="1" x14ac:dyDescent="0.25">
      <c r="A63" s="27" t="s">
        <v>119</v>
      </c>
      <c r="B63" s="28" t="s">
        <v>120</v>
      </c>
      <c r="C63" s="35">
        <v>4000000</v>
      </c>
      <c r="D63" s="35"/>
      <c r="E63" s="35"/>
      <c r="F63" s="35"/>
      <c r="G63" s="35">
        <v>0</v>
      </c>
      <c r="H63" s="29">
        <f t="shared" si="5"/>
        <v>0</v>
      </c>
      <c r="I63" s="30">
        <f t="shared" si="6"/>
        <v>4000000</v>
      </c>
      <c r="J63" s="31">
        <f>+'[1]EJEC. 2022'!S51</f>
        <v>91652.3</v>
      </c>
      <c r="K63" s="32">
        <f t="shared" si="7"/>
        <v>3908347.7</v>
      </c>
      <c r="L63" s="25"/>
    </row>
    <row r="64" spans="1:12" s="26" customFormat="1" ht="25.5" customHeight="1" x14ac:dyDescent="0.25">
      <c r="A64" s="27" t="s">
        <v>121</v>
      </c>
      <c r="B64" s="28" t="s">
        <v>122</v>
      </c>
      <c r="C64" s="35">
        <f>1000000</f>
        <v>1000000</v>
      </c>
      <c r="D64" s="35"/>
      <c r="E64" s="35"/>
      <c r="F64" s="35"/>
      <c r="G64" s="35">
        <v>0</v>
      </c>
      <c r="H64" s="29">
        <f t="shared" si="5"/>
        <v>0</v>
      </c>
      <c r="I64" s="30">
        <f t="shared" si="6"/>
        <v>1000000</v>
      </c>
      <c r="J64" s="31">
        <f>+'[1]EJEC. 2022'!S52</f>
        <v>70269</v>
      </c>
      <c r="K64" s="32">
        <f t="shared" si="7"/>
        <v>929731</v>
      </c>
      <c r="L64" s="25"/>
    </row>
    <row r="65" spans="1:12" s="26" customFormat="1" ht="23.25" customHeight="1" x14ac:dyDescent="0.25">
      <c r="A65" s="33" t="s">
        <v>123</v>
      </c>
      <c r="B65" s="34" t="s">
        <v>124</v>
      </c>
      <c r="C65" s="29"/>
      <c r="D65" s="29"/>
      <c r="E65" s="29"/>
      <c r="F65" s="29"/>
      <c r="G65" s="29"/>
      <c r="H65" s="29"/>
      <c r="I65" s="30"/>
      <c r="J65" s="31"/>
      <c r="K65" s="32"/>
      <c r="L65" s="25"/>
    </row>
    <row r="66" spans="1:12" s="26" customFormat="1" ht="29.25" customHeight="1" x14ac:dyDescent="0.25">
      <c r="A66" s="27" t="s">
        <v>125</v>
      </c>
      <c r="B66" s="28" t="s">
        <v>126</v>
      </c>
      <c r="C66" s="29">
        <v>3000000</v>
      </c>
      <c r="D66" s="29"/>
      <c r="E66" s="29"/>
      <c r="F66" s="29"/>
      <c r="G66" s="29">
        <v>0</v>
      </c>
      <c r="H66" s="29">
        <f t="shared" si="5"/>
        <v>0</v>
      </c>
      <c r="I66" s="30">
        <f t="shared" si="6"/>
        <v>3000000</v>
      </c>
      <c r="J66" s="31">
        <f>+'[1]EJEC. 2022'!S53</f>
        <v>0</v>
      </c>
      <c r="K66" s="32">
        <f t="shared" si="7"/>
        <v>3000000</v>
      </c>
      <c r="L66" s="25"/>
    </row>
    <row r="67" spans="1:12" s="26" customFormat="1" ht="27.75" customHeight="1" x14ac:dyDescent="0.25">
      <c r="A67" s="27" t="s">
        <v>127</v>
      </c>
      <c r="B67" s="28" t="s">
        <v>128</v>
      </c>
      <c r="C67" s="29">
        <v>200000</v>
      </c>
      <c r="D67" s="29"/>
      <c r="E67" s="29"/>
      <c r="F67" s="29"/>
      <c r="G67" s="29">
        <v>0</v>
      </c>
      <c r="H67" s="29">
        <f t="shared" si="5"/>
        <v>0</v>
      </c>
      <c r="I67" s="30">
        <f t="shared" si="6"/>
        <v>200000</v>
      </c>
      <c r="J67" s="31">
        <v>0</v>
      </c>
      <c r="K67" s="32">
        <f t="shared" si="7"/>
        <v>200000</v>
      </c>
      <c r="L67" s="25"/>
    </row>
    <row r="68" spans="1:12" s="26" customFormat="1" ht="26.25" hidden="1" customHeight="1" x14ac:dyDescent="0.25">
      <c r="A68" s="27" t="s">
        <v>129</v>
      </c>
      <c r="B68" s="71" t="s">
        <v>130</v>
      </c>
      <c r="C68" s="29">
        <v>0</v>
      </c>
      <c r="D68" s="29"/>
      <c r="E68" s="29"/>
      <c r="F68" s="29"/>
      <c r="G68" s="29">
        <v>0</v>
      </c>
      <c r="H68" s="29">
        <f t="shared" si="5"/>
        <v>0</v>
      </c>
      <c r="I68" s="30">
        <f t="shared" si="6"/>
        <v>0</v>
      </c>
      <c r="J68" s="31">
        <f>+'[1]EJEC. 2022'!S55</f>
        <v>0</v>
      </c>
      <c r="K68" s="32">
        <f t="shared" si="7"/>
        <v>0</v>
      </c>
      <c r="L68" s="25"/>
    </row>
    <row r="69" spans="1:12" s="26" customFormat="1" ht="27.75" customHeight="1" x14ac:dyDescent="0.25">
      <c r="A69" s="27" t="s">
        <v>131</v>
      </c>
      <c r="B69" s="71" t="s">
        <v>132</v>
      </c>
      <c r="C69" s="29">
        <v>1500000</v>
      </c>
      <c r="D69" s="29"/>
      <c r="E69" s="29"/>
      <c r="F69" s="29"/>
      <c r="G69" s="29">
        <v>0</v>
      </c>
      <c r="H69" s="29">
        <f t="shared" si="5"/>
        <v>0</v>
      </c>
      <c r="I69" s="30">
        <f t="shared" si="6"/>
        <v>1500000</v>
      </c>
      <c r="J69" s="31">
        <f>+'[1]EJEC. 2022'!S54</f>
        <v>13570</v>
      </c>
      <c r="K69" s="32">
        <f t="shared" si="7"/>
        <v>1486430</v>
      </c>
      <c r="L69" s="25"/>
    </row>
    <row r="70" spans="1:12" s="26" customFormat="1" ht="31.5" hidden="1" customHeight="1" x14ac:dyDescent="0.25">
      <c r="A70" s="27" t="s">
        <v>133</v>
      </c>
      <c r="B70" s="71" t="s">
        <v>134</v>
      </c>
      <c r="C70" s="29">
        <v>0</v>
      </c>
      <c r="D70" s="29"/>
      <c r="E70" s="29"/>
      <c r="F70" s="29"/>
      <c r="G70" s="29">
        <v>0</v>
      </c>
      <c r="H70" s="29">
        <f t="shared" si="5"/>
        <v>0</v>
      </c>
      <c r="I70" s="30">
        <f t="shared" si="6"/>
        <v>0</v>
      </c>
      <c r="J70" s="31">
        <f>+'[1]EJEC. 2022'!S56</f>
        <v>0</v>
      </c>
      <c r="K70" s="32">
        <f t="shared" si="7"/>
        <v>0</v>
      </c>
      <c r="L70" s="25"/>
    </row>
    <row r="71" spans="1:12" s="26" customFormat="1" ht="30.75" customHeight="1" x14ac:dyDescent="0.25">
      <c r="A71" s="27" t="s">
        <v>135</v>
      </c>
      <c r="B71" s="28" t="s">
        <v>136</v>
      </c>
      <c r="C71" s="29">
        <v>1500000</v>
      </c>
      <c r="D71" s="29"/>
      <c r="E71" s="29"/>
      <c r="F71" s="29"/>
      <c r="G71" s="29">
        <v>0</v>
      </c>
      <c r="H71" s="29">
        <f t="shared" si="5"/>
        <v>0</v>
      </c>
      <c r="I71" s="30">
        <f t="shared" si="6"/>
        <v>1500000</v>
      </c>
      <c r="J71" s="31">
        <f>+'[1]EJEC. 2022'!S58</f>
        <v>237926.94</v>
      </c>
      <c r="K71" s="32">
        <f t="shared" si="7"/>
        <v>1262073.06</v>
      </c>
      <c r="L71" s="25"/>
    </row>
    <row r="72" spans="1:12" s="26" customFormat="1" ht="33" customHeight="1" x14ac:dyDescent="0.25">
      <c r="A72" s="33" t="s">
        <v>137</v>
      </c>
      <c r="B72" s="34" t="s">
        <v>138</v>
      </c>
      <c r="C72" s="29"/>
      <c r="D72" s="29"/>
      <c r="E72" s="29"/>
      <c r="F72" s="29"/>
      <c r="G72" s="29"/>
      <c r="H72" s="29"/>
      <c r="I72" s="30"/>
      <c r="J72" s="31"/>
      <c r="K72" s="32"/>
      <c r="L72" s="25"/>
    </row>
    <row r="73" spans="1:12" s="26" customFormat="1" ht="23.25" customHeight="1" x14ac:dyDescent="0.25">
      <c r="A73" s="27" t="s">
        <v>139</v>
      </c>
      <c r="B73" s="28" t="s">
        <v>140</v>
      </c>
      <c r="C73" s="35">
        <v>900000</v>
      </c>
      <c r="D73" s="72">
        <v>10000000</v>
      </c>
      <c r="E73" s="35"/>
      <c r="F73" s="35"/>
      <c r="G73" s="35">
        <v>0</v>
      </c>
      <c r="H73" s="35">
        <f t="shared" si="5"/>
        <v>10000000</v>
      </c>
      <c r="I73" s="35">
        <f t="shared" si="6"/>
        <v>10900000</v>
      </c>
      <c r="J73" s="31">
        <f>+'[1]EJEC. 2022'!S60</f>
        <v>1638226.5399999998</v>
      </c>
      <c r="K73" s="32">
        <f t="shared" si="7"/>
        <v>9261773.4600000009</v>
      </c>
      <c r="L73" s="25"/>
    </row>
    <row r="74" spans="1:12" s="26" customFormat="1" ht="30.75" customHeight="1" x14ac:dyDescent="0.25">
      <c r="A74" s="27" t="s">
        <v>141</v>
      </c>
      <c r="B74" s="28" t="s">
        <v>142</v>
      </c>
      <c r="C74" s="29">
        <v>300000</v>
      </c>
      <c r="D74" s="29"/>
      <c r="E74" s="29"/>
      <c r="F74" s="29"/>
      <c r="G74" s="29">
        <v>0</v>
      </c>
      <c r="H74" s="29">
        <f t="shared" si="5"/>
        <v>0</v>
      </c>
      <c r="I74" s="30">
        <f t="shared" si="6"/>
        <v>300000</v>
      </c>
      <c r="J74" s="31">
        <f>+'[1]EJEC. 2022'!S61</f>
        <v>0</v>
      </c>
      <c r="K74" s="32">
        <f t="shared" si="7"/>
        <v>300000</v>
      </c>
      <c r="L74" s="25"/>
    </row>
    <row r="75" spans="1:12" s="26" customFormat="1" ht="0.75" hidden="1" customHeight="1" x14ac:dyDescent="0.25">
      <c r="A75" s="27" t="s">
        <v>143</v>
      </c>
      <c r="B75" s="28" t="s">
        <v>144</v>
      </c>
      <c r="C75" s="29">
        <v>0</v>
      </c>
      <c r="D75" s="29"/>
      <c r="E75" s="29"/>
      <c r="F75" s="29"/>
      <c r="G75" s="29">
        <v>0</v>
      </c>
      <c r="H75" s="29">
        <f t="shared" si="5"/>
        <v>0</v>
      </c>
      <c r="I75" s="30">
        <f t="shared" si="6"/>
        <v>0</v>
      </c>
      <c r="J75" s="31">
        <f>+'[1]EJEC. 2022'!S63</f>
        <v>0</v>
      </c>
      <c r="K75" s="32">
        <f t="shared" si="7"/>
        <v>0</v>
      </c>
      <c r="L75" s="25"/>
    </row>
    <row r="76" spans="1:12" s="26" customFormat="1" ht="21.75" hidden="1" customHeight="1" x14ac:dyDescent="0.25">
      <c r="A76" s="33" t="s">
        <v>137</v>
      </c>
      <c r="B76" s="34" t="s">
        <v>145</v>
      </c>
      <c r="C76" s="29"/>
      <c r="D76" s="29"/>
      <c r="E76" s="29"/>
      <c r="F76" s="29"/>
      <c r="G76" s="29"/>
      <c r="H76" s="29">
        <f t="shared" si="5"/>
        <v>0</v>
      </c>
      <c r="I76" s="30">
        <f t="shared" si="6"/>
        <v>0</v>
      </c>
      <c r="J76" s="31"/>
      <c r="K76" s="32"/>
      <c r="L76" s="25"/>
    </row>
    <row r="77" spans="1:12" s="26" customFormat="1" ht="29.25" customHeight="1" x14ac:dyDescent="0.25">
      <c r="A77" s="27" t="s">
        <v>146</v>
      </c>
      <c r="B77" s="28" t="s">
        <v>147</v>
      </c>
      <c r="C77" s="29">
        <v>16000000</v>
      </c>
      <c r="D77" s="29">
        <v>17000000</v>
      </c>
      <c r="E77" s="29"/>
      <c r="F77" s="29"/>
      <c r="G77" s="29">
        <v>0</v>
      </c>
      <c r="H77" s="29">
        <f t="shared" si="5"/>
        <v>17000000</v>
      </c>
      <c r="I77" s="30">
        <f t="shared" si="6"/>
        <v>33000000</v>
      </c>
      <c r="J77" s="31">
        <f>+'[1]EJEC. 2022'!S64</f>
        <v>1819439.13</v>
      </c>
      <c r="K77" s="32">
        <f t="shared" si="7"/>
        <v>31180560.870000001</v>
      </c>
      <c r="L77" s="25"/>
    </row>
    <row r="78" spans="1:12" s="26" customFormat="1" ht="28.5" customHeight="1" x14ac:dyDescent="0.25">
      <c r="A78" s="27" t="s">
        <v>148</v>
      </c>
      <c r="B78" s="28" t="s">
        <v>149</v>
      </c>
      <c r="C78" s="29">
        <v>2000000</v>
      </c>
      <c r="D78" s="29"/>
      <c r="E78" s="29"/>
      <c r="F78" s="29"/>
      <c r="G78" s="29">
        <v>0</v>
      </c>
      <c r="H78" s="29">
        <f t="shared" si="5"/>
        <v>0</v>
      </c>
      <c r="I78" s="30">
        <f t="shared" si="6"/>
        <v>2000000</v>
      </c>
      <c r="J78" s="31">
        <f>+'[1]EJEC. 2022'!S65</f>
        <v>0</v>
      </c>
      <c r="K78" s="32">
        <f t="shared" si="7"/>
        <v>2000000</v>
      </c>
      <c r="L78" s="25"/>
    </row>
    <row r="79" spans="1:12" s="26" customFormat="1" ht="29.25" hidden="1" customHeight="1" x14ac:dyDescent="0.25">
      <c r="A79" s="27" t="s">
        <v>150</v>
      </c>
      <c r="B79" s="28" t="s">
        <v>151</v>
      </c>
      <c r="C79" s="29">
        <v>0</v>
      </c>
      <c r="D79" s="29"/>
      <c r="E79" s="29"/>
      <c r="F79" s="29"/>
      <c r="G79" s="29">
        <v>0</v>
      </c>
      <c r="H79" s="29">
        <f t="shared" si="5"/>
        <v>0</v>
      </c>
      <c r="I79" s="30">
        <f t="shared" si="6"/>
        <v>0</v>
      </c>
      <c r="J79" s="31">
        <f>+'[1]EJEC. 2022'!S67</f>
        <v>0</v>
      </c>
      <c r="K79" s="32">
        <f t="shared" si="7"/>
        <v>0</v>
      </c>
    </row>
    <row r="80" spans="1:12" s="26" customFormat="1" ht="26.25" customHeight="1" x14ac:dyDescent="0.25">
      <c r="A80" s="27" t="s">
        <v>152</v>
      </c>
      <c r="B80" s="28" t="s">
        <v>153</v>
      </c>
      <c r="C80" s="29">
        <v>2000000</v>
      </c>
      <c r="D80" s="29">
        <v>3000000</v>
      </c>
      <c r="E80" s="29"/>
      <c r="F80" s="29"/>
      <c r="G80" s="29">
        <v>0</v>
      </c>
      <c r="H80" s="29">
        <f t="shared" si="5"/>
        <v>3000000</v>
      </c>
      <c r="I80" s="30">
        <f t="shared" si="6"/>
        <v>5000000</v>
      </c>
      <c r="J80" s="31"/>
      <c r="K80" s="32">
        <f t="shared" si="7"/>
        <v>5000000</v>
      </c>
      <c r="L80" s="25"/>
    </row>
    <row r="81" spans="1:12" s="26" customFormat="1" ht="28.5" hidden="1" customHeight="1" x14ac:dyDescent="0.25">
      <c r="A81" s="33" t="s">
        <v>137</v>
      </c>
      <c r="B81" s="38" t="s">
        <v>154</v>
      </c>
      <c r="C81" s="29"/>
      <c r="D81" s="29"/>
      <c r="E81" s="29"/>
      <c r="F81" s="29"/>
      <c r="G81" s="29"/>
      <c r="H81" s="29">
        <f t="shared" si="5"/>
        <v>0</v>
      </c>
      <c r="I81" s="30">
        <f t="shared" si="6"/>
        <v>0</v>
      </c>
      <c r="J81" s="31"/>
      <c r="K81" s="32"/>
      <c r="L81" s="25"/>
    </row>
    <row r="82" spans="1:12" s="26" customFormat="1" ht="28.5" hidden="1" customHeight="1" x14ac:dyDescent="0.25">
      <c r="A82" s="27" t="s">
        <v>155</v>
      </c>
      <c r="B82" s="28" t="s">
        <v>156</v>
      </c>
      <c r="C82" s="29">
        <v>0</v>
      </c>
      <c r="D82" s="29">
        <v>2500000</v>
      </c>
      <c r="E82" s="29"/>
      <c r="F82" s="29"/>
      <c r="G82" s="29">
        <v>0</v>
      </c>
      <c r="H82" s="29">
        <f t="shared" si="5"/>
        <v>2500000</v>
      </c>
      <c r="I82" s="30">
        <f t="shared" si="6"/>
        <v>2500000</v>
      </c>
      <c r="J82" s="31"/>
      <c r="K82" s="32"/>
      <c r="L82" s="25"/>
    </row>
    <row r="83" spans="1:12" s="26" customFormat="1" ht="28.5" customHeight="1" x14ac:dyDescent="0.25">
      <c r="A83" s="27" t="s">
        <v>157</v>
      </c>
      <c r="B83" s="28" t="s">
        <v>158</v>
      </c>
      <c r="C83" s="29">
        <v>10000000</v>
      </c>
      <c r="D83" s="73">
        <f>40973720-10000000-5000000</f>
        <v>25973720</v>
      </c>
      <c r="E83" s="29"/>
      <c r="F83" s="29"/>
      <c r="G83" s="29">
        <v>0</v>
      </c>
      <c r="H83" s="29">
        <f t="shared" si="5"/>
        <v>25973720</v>
      </c>
      <c r="I83" s="30">
        <f t="shared" si="6"/>
        <v>35973720</v>
      </c>
      <c r="J83" s="31">
        <f>+'[1]EJEC. 2022'!S68</f>
        <v>0</v>
      </c>
      <c r="K83" s="32">
        <f t="shared" si="7"/>
        <v>35973720</v>
      </c>
      <c r="L83" s="25"/>
    </row>
    <row r="84" spans="1:12" s="26" customFormat="1" ht="28.5" customHeight="1" x14ac:dyDescent="0.25">
      <c r="A84" s="27" t="s">
        <v>159</v>
      </c>
      <c r="B84" s="28" t="s">
        <v>160</v>
      </c>
      <c r="C84" s="29">
        <v>1000000</v>
      </c>
      <c r="D84" s="29"/>
      <c r="E84" s="29"/>
      <c r="F84" s="29"/>
      <c r="G84" s="29">
        <v>0</v>
      </c>
      <c r="H84" s="29">
        <f t="shared" si="5"/>
        <v>0</v>
      </c>
      <c r="I84" s="30">
        <f t="shared" si="6"/>
        <v>1000000</v>
      </c>
      <c r="J84" s="31">
        <f>+'[1]EJEC. 2022'!S69</f>
        <v>0</v>
      </c>
      <c r="K84" s="32">
        <f t="shared" si="7"/>
        <v>1000000</v>
      </c>
      <c r="L84" s="25"/>
    </row>
    <row r="85" spans="1:12" s="26" customFormat="1" ht="28.5" customHeight="1" x14ac:dyDescent="0.25">
      <c r="A85" s="27" t="s">
        <v>161</v>
      </c>
      <c r="B85" s="28" t="s">
        <v>162</v>
      </c>
      <c r="C85" s="35">
        <v>1500000</v>
      </c>
      <c r="D85" s="72">
        <v>5000000</v>
      </c>
      <c r="E85" s="35"/>
      <c r="F85" s="35"/>
      <c r="G85" s="35">
        <v>0</v>
      </c>
      <c r="H85" s="35">
        <f t="shared" si="5"/>
        <v>5000000</v>
      </c>
      <c r="I85" s="35">
        <f t="shared" si="6"/>
        <v>6500000</v>
      </c>
      <c r="J85" s="31">
        <f>+'[1]EJEC. 2022'!S70</f>
        <v>2113288.23</v>
      </c>
      <c r="K85" s="32">
        <f t="shared" si="7"/>
        <v>4386711.7699999996</v>
      </c>
      <c r="L85" s="25"/>
    </row>
    <row r="86" spans="1:12" s="26" customFormat="1" ht="28.5" customHeight="1" x14ac:dyDescent="0.25">
      <c r="A86" s="27" t="s">
        <v>163</v>
      </c>
      <c r="B86" s="28" t="s">
        <v>164</v>
      </c>
      <c r="C86" s="29">
        <v>200000</v>
      </c>
      <c r="D86" s="29"/>
      <c r="E86" s="29"/>
      <c r="F86" s="29"/>
      <c r="G86" s="29">
        <v>0</v>
      </c>
      <c r="H86" s="29">
        <f t="shared" si="5"/>
        <v>0</v>
      </c>
      <c r="I86" s="30">
        <f t="shared" si="6"/>
        <v>200000</v>
      </c>
      <c r="J86" s="31">
        <f>+'[1]EJEC. 2022'!S71</f>
        <v>0</v>
      </c>
      <c r="K86" s="32">
        <f t="shared" si="7"/>
        <v>200000</v>
      </c>
      <c r="L86" s="25"/>
    </row>
    <row r="87" spans="1:12" s="26" customFormat="1" ht="28.5" customHeight="1" thickBot="1" x14ac:dyDescent="0.3">
      <c r="A87" s="74" t="s">
        <v>165</v>
      </c>
      <c r="B87" s="75" t="s">
        <v>166</v>
      </c>
      <c r="C87" s="76">
        <v>600000</v>
      </c>
      <c r="D87" s="76"/>
      <c r="E87" s="76"/>
      <c r="F87" s="76"/>
      <c r="G87" s="76">
        <v>0</v>
      </c>
      <c r="H87" s="29">
        <f t="shared" si="5"/>
        <v>0</v>
      </c>
      <c r="I87" s="30">
        <f t="shared" si="6"/>
        <v>600000</v>
      </c>
      <c r="J87" s="77">
        <f>+'[1]EJEC. 2022'!S72</f>
        <v>0</v>
      </c>
      <c r="K87" s="32">
        <f t="shared" si="7"/>
        <v>600000</v>
      </c>
      <c r="L87" s="25"/>
    </row>
    <row r="88" spans="1:12" s="26" customFormat="1" ht="18.75" customHeight="1" thickBot="1" x14ac:dyDescent="0.3">
      <c r="A88" s="48"/>
      <c r="B88" s="78"/>
      <c r="C88" s="50"/>
      <c r="D88" s="50"/>
      <c r="E88" s="50"/>
      <c r="F88" s="50"/>
      <c r="G88" s="50"/>
      <c r="H88" s="50"/>
      <c r="I88" s="51"/>
      <c r="J88" s="52"/>
      <c r="K88" s="79"/>
      <c r="L88" s="25"/>
    </row>
    <row r="89" spans="1:12" s="61" customFormat="1" ht="25.5" customHeight="1" thickBot="1" x14ac:dyDescent="0.3">
      <c r="A89" s="80" t="s">
        <v>167</v>
      </c>
      <c r="B89" s="55" t="s">
        <v>168</v>
      </c>
      <c r="C89" s="81">
        <f t="shared" ref="C89:K89" si="8">SUM(C90:C130)</f>
        <v>31917695.670000002</v>
      </c>
      <c r="D89" s="81">
        <f t="shared" si="8"/>
        <v>13500000</v>
      </c>
      <c r="E89" s="81">
        <f t="shared" si="8"/>
        <v>15000000</v>
      </c>
      <c r="F89" s="81">
        <f t="shared" si="8"/>
        <v>0</v>
      </c>
      <c r="G89" s="81">
        <f t="shared" si="8"/>
        <v>0</v>
      </c>
      <c r="H89" s="82">
        <f t="shared" si="8"/>
        <v>28500000</v>
      </c>
      <c r="I89" s="83">
        <f t="shared" si="8"/>
        <v>60417695.670000002</v>
      </c>
      <c r="J89" s="82">
        <f t="shared" si="8"/>
        <v>3085471.75</v>
      </c>
      <c r="K89" s="84">
        <f t="shared" si="8"/>
        <v>57332223.919999994</v>
      </c>
      <c r="L89" s="59"/>
    </row>
    <row r="90" spans="1:12" s="26" customFormat="1" ht="33.75" customHeight="1" x14ac:dyDescent="0.25">
      <c r="A90" s="85" t="s">
        <v>169</v>
      </c>
      <c r="B90" s="86" t="s">
        <v>170</v>
      </c>
      <c r="C90" s="21">
        <f>1500000</f>
        <v>1500000</v>
      </c>
      <c r="D90" s="21"/>
      <c r="E90" s="21"/>
      <c r="F90" s="21"/>
      <c r="G90" s="21">
        <v>0</v>
      </c>
      <c r="H90" s="29">
        <f t="shared" ref="H90:H130" si="9">SUM(D90:G90)</f>
        <v>0</v>
      </c>
      <c r="I90" s="30">
        <f t="shared" ref="I90:I130" si="10">+C90+H90</f>
        <v>1500000</v>
      </c>
      <c r="J90" s="23">
        <f>+'[1]EJEC. 2022'!S75</f>
        <v>58169.31</v>
      </c>
      <c r="K90" s="87">
        <f>+I90-J90</f>
        <v>1441830.69</v>
      </c>
      <c r="L90" s="25"/>
    </row>
    <row r="91" spans="1:12" s="26" customFormat="1" ht="33.75" customHeight="1" x14ac:dyDescent="0.25">
      <c r="A91" s="33" t="s">
        <v>171</v>
      </c>
      <c r="B91" s="34" t="s">
        <v>172</v>
      </c>
      <c r="C91" s="29"/>
      <c r="D91" s="29"/>
      <c r="E91" s="29"/>
      <c r="F91" s="29"/>
      <c r="G91" s="29"/>
      <c r="H91" s="29">
        <f t="shared" si="9"/>
        <v>0</v>
      </c>
      <c r="I91" s="30">
        <f t="shared" si="10"/>
        <v>0</v>
      </c>
      <c r="J91" s="31"/>
      <c r="K91" s="32"/>
      <c r="L91" s="25"/>
    </row>
    <row r="92" spans="1:12" s="26" customFormat="1" ht="32.25" customHeight="1" x14ac:dyDescent="0.25">
      <c r="A92" s="27" t="s">
        <v>173</v>
      </c>
      <c r="B92" s="28" t="s">
        <v>174</v>
      </c>
      <c r="C92" s="29">
        <v>20000</v>
      </c>
      <c r="D92" s="29"/>
      <c r="E92" s="29"/>
      <c r="F92" s="29"/>
      <c r="G92" s="29">
        <v>0</v>
      </c>
      <c r="H92" s="29">
        <f t="shared" si="9"/>
        <v>0</v>
      </c>
      <c r="I92" s="30">
        <f t="shared" si="10"/>
        <v>20000</v>
      </c>
      <c r="J92" s="31">
        <f>+'[1]EJEC. 2022'!S76</f>
        <v>0</v>
      </c>
      <c r="K92" s="32">
        <f>+I92-J92</f>
        <v>20000</v>
      </c>
      <c r="L92" s="25"/>
    </row>
    <row r="93" spans="1:12" s="26" customFormat="1" ht="33.75" hidden="1" customHeight="1" x14ac:dyDescent="0.25">
      <c r="A93" s="27" t="s">
        <v>175</v>
      </c>
      <c r="B93" s="28" t="s">
        <v>176</v>
      </c>
      <c r="C93" s="29">
        <v>0</v>
      </c>
      <c r="D93" s="29"/>
      <c r="E93" s="29"/>
      <c r="F93" s="29"/>
      <c r="G93" s="29">
        <v>0</v>
      </c>
      <c r="H93" s="29">
        <f t="shared" si="9"/>
        <v>0</v>
      </c>
      <c r="I93" s="30">
        <f t="shared" si="10"/>
        <v>0</v>
      </c>
      <c r="J93" s="31">
        <f>+'[1]EJEC. 2022'!S77</f>
        <v>0</v>
      </c>
      <c r="K93" s="32">
        <f t="shared" ref="K93:K130" si="11">+I93-J93</f>
        <v>0</v>
      </c>
      <c r="L93" s="25"/>
    </row>
    <row r="94" spans="1:12" s="26" customFormat="1" ht="33.75" customHeight="1" x14ac:dyDescent="0.25">
      <c r="A94" s="27" t="s">
        <v>177</v>
      </c>
      <c r="B94" s="28" t="s">
        <v>178</v>
      </c>
      <c r="C94" s="29">
        <f>150000</f>
        <v>150000</v>
      </c>
      <c r="D94" s="29"/>
      <c r="E94" s="29"/>
      <c r="F94" s="29"/>
      <c r="G94" s="29">
        <v>0</v>
      </c>
      <c r="H94" s="29">
        <f t="shared" si="9"/>
        <v>0</v>
      </c>
      <c r="I94" s="30">
        <f t="shared" si="10"/>
        <v>150000</v>
      </c>
      <c r="J94" s="31">
        <f>+'[1]EJEC. 2022'!S78</f>
        <v>0</v>
      </c>
      <c r="K94" s="32">
        <f t="shared" si="11"/>
        <v>150000</v>
      </c>
      <c r="L94" s="25"/>
    </row>
    <row r="95" spans="1:12" s="26" customFormat="1" ht="33.75" customHeight="1" x14ac:dyDescent="0.25">
      <c r="A95" s="33" t="s">
        <v>179</v>
      </c>
      <c r="B95" s="34" t="s">
        <v>180</v>
      </c>
      <c r="C95" s="29"/>
      <c r="D95" s="29"/>
      <c r="E95" s="29"/>
      <c r="F95" s="29"/>
      <c r="G95" s="29"/>
      <c r="H95" s="29"/>
      <c r="I95" s="30"/>
      <c r="J95" s="31"/>
      <c r="K95" s="32"/>
      <c r="L95" s="25"/>
    </row>
    <row r="96" spans="1:12" s="26" customFormat="1" ht="33.75" customHeight="1" x14ac:dyDescent="0.25">
      <c r="A96" s="27" t="s">
        <v>181</v>
      </c>
      <c r="B96" s="28" t="s">
        <v>182</v>
      </c>
      <c r="C96" s="29">
        <v>1000000</v>
      </c>
      <c r="D96" s="29"/>
      <c r="E96" s="29"/>
      <c r="F96" s="29"/>
      <c r="G96" s="29">
        <v>0</v>
      </c>
      <c r="H96" s="29">
        <f t="shared" si="9"/>
        <v>0</v>
      </c>
      <c r="I96" s="30">
        <f t="shared" si="10"/>
        <v>1000000</v>
      </c>
      <c r="J96" s="31">
        <f>+'[1]EJEC. 2022'!S79</f>
        <v>0</v>
      </c>
      <c r="K96" s="32">
        <f t="shared" si="11"/>
        <v>1000000</v>
      </c>
      <c r="L96" s="25"/>
    </row>
    <row r="97" spans="1:13" s="26" customFormat="1" ht="33.75" customHeight="1" x14ac:dyDescent="0.25">
      <c r="A97" s="27" t="s">
        <v>183</v>
      </c>
      <c r="B97" s="28" t="s">
        <v>184</v>
      </c>
      <c r="C97" s="29">
        <v>1500000</v>
      </c>
      <c r="D97" s="29"/>
      <c r="E97" s="29"/>
      <c r="F97" s="29"/>
      <c r="G97" s="29">
        <v>0</v>
      </c>
      <c r="H97" s="29">
        <f t="shared" si="9"/>
        <v>0</v>
      </c>
      <c r="I97" s="30">
        <f t="shared" si="10"/>
        <v>1500000</v>
      </c>
      <c r="J97" s="31">
        <f>+'[1]EJEC. 2022'!S80</f>
        <v>905886.71</v>
      </c>
      <c r="K97" s="32">
        <f t="shared" si="11"/>
        <v>594113.29</v>
      </c>
      <c r="L97" s="25"/>
    </row>
    <row r="98" spans="1:13" s="26" customFormat="1" ht="33.75" customHeight="1" x14ac:dyDescent="0.25">
      <c r="A98" s="27" t="s">
        <v>185</v>
      </c>
      <c r="B98" s="28" t="s">
        <v>186</v>
      </c>
      <c r="C98" s="29">
        <v>5102291.67</v>
      </c>
      <c r="D98" s="29">
        <v>12000000</v>
      </c>
      <c r="E98" s="29"/>
      <c r="F98" s="29"/>
      <c r="G98" s="29">
        <v>0</v>
      </c>
      <c r="H98" s="29">
        <f t="shared" si="9"/>
        <v>12000000</v>
      </c>
      <c r="I98" s="30">
        <f t="shared" si="10"/>
        <v>17102291.670000002</v>
      </c>
      <c r="J98" s="31">
        <f>+'[1]EJEC. 2022'!S81</f>
        <v>220192.13</v>
      </c>
      <c r="K98" s="32">
        <f t="shared" si="11"/>
        <v>16882099.540000003</v>
      </c>
      <c r="L98" s="25"/>
    </row>
    <row r="99" spans="1:13" s="26" customFormat="1" ht="28.5" customHeight="1" x14ac:dyDescent="0.25">
      <c r="A99" s="33" t="s">
        <v>187</v>
      </c>
      <c r="B99" s="34" t="s">
        <v>188</v>
      </c>
      <c r="C99" s="29"/>
      <c r="D99" s="29"/>
      <c r="E99" s="29"/>
      <c r="F99" s="29"/>
      <c r="G99" s="29"/>
      <c r="H99" s="29"/>
      <c r="I99" s="30"/>
      <c r="J99" s="31"/>
      <c r="K99" s="32"/>
      <c r="L99" s="25"/>
    </row>
    <row r="100" spans="1:13" s="26" customFormat="1" ht="1.5" hidden="1" customHeight="1" x14ac:dyDescent="0.25">
      <c r="A100" s="27" t="s">
        <v>189</v>
      </c>
      <c r="B100" s="28" t="s">
        <v>190</v>
      </c>
      <c r="C100" s="29">
        <v>0</v>
      </c>
      <c r="D100" s="29"/>
      <c r="E100" s="29"/>
      <c r="F100" s="29"/>
      <c r="G100" s="29">
        <v>0</v>
      </c>
      <c r="H100" s="29">
        <f t="shared" si="9"/>
        <v>0</v>
      </c>
      <c r="I100" s="30">
        <f t="shared" si="10"/>
        <v>0</v>
      </c>
      <c r="J100" s="31">
        <v>0</v>
      </c>
      <c r="K100" s="32">
        <f t="shared" si="11"/>
        <v>0</v>
      </c>
      <c r="L100" s="25"/>
    </row>
    <row r="101" spans="1:13" s="26" customFormat="1" ht="33.75" customHeight="1" x14ac:dyDescent="0.25">
      <c r="A101" s="27" t="s">
        <v>191</v>
      </c>
      <c r="B101" s="28" t="s">
        <v>192</v>
      </c>
      <c r="C101" s="29">
        <v>625000</v>
      </c>
      <c r="D101" s="29"/>
      <c r="E101" s="29"/>
      <c r="F101" s="29"/>
      <c r="G101" s="29">
        <v>0</v>
      </c>
      <c r="H101" s="29">
        <f t="shared" si="9"/>
        <v>0</v>
      </c>
      <c r="I101" s="30">
        <f t="shared" si="10"/>
        <v>625000</v>
      </c>
      <c r="J101" s="31">
        <f>+'[1]EJEC. 2022'!S82</f>
        <v>0</v>
      </c>
      <c r="K101" s="32">
        <f t="shared" si="11"/>
        <v>625000</v>
      </c>
      <c r="L101" s="25"/>
    </row>
    <row r="102" spans="1:13" s="26" customFormat="1" ht="33.75" customHeight="1" x14ac:dyDescent="0.25">
      <c r="A102" s="27" t="s">
        <v>193</v>
      </c>
      <c r="B102" s="28" t="s">
        <v>194</v>
      </c>
      <c r="C102" s="29">
        <v>250000</v>
      </c>
      <c r="D102" s="29"/>
      <c r="E102" s="29"/>
      <c r="F102" s="29"/>
      <c r="G102" s="29">
        <v>0</v>
      </c>
      <c r="H102" s="29">
        <f t="shared" si="9"/>
        <v>0</v>
      </c>
      <c r="I102" s="30">
        <f t="shared" si="10"/>
        <v>250000</v>
      </c>
      <c r="J102" s="31">
        <f>+'[1]EJEC. 2022'!S84</f>
        <v>2312.8000000000002</v>
      </c>
      <c r="K102" s="32">
        <f t="shared" si="11"/>
        <v>247687.2</v>
      </c>
      <c r="L102" s="25"/>
    </row>
    <row r="103" spans="1:13" s="26" customFormat="1" ht="33.75" customHeight="1" x14ac:dyDescent="0.25">
      <c r="A103" s="27" t="s">
        <v>195</v>
      </c>
      <c r="B103" s="28" t="s">
        <v>196</v>
      </c>
      <c r="C103" s="29">
        <v>250000</v>
      </c>
      <c r="D103" s="29"/>
      <c r="E103" s="29"/>
      <c r="F103" s="29"/>
      <c r="G103" s="29">
        <v>0</v>
      </c>
      <c r="H103" s="29">
        <f t="shared" si="9"/>
        <v>0</v>
      </c>
      <c r="I103" s="30">
        <f t="shared" si="10"/>
        <v>250000</v>
      </c>
      <c r="J103" s="31">
        <f>+'[1]EJEC. 2022'!S85</f>
        <v>0</v>
      </c>
      <c r="K103" s="32">
        <f t="shared" si="11"/>
        <v>250000</v>
      </c>
      <c r="L103" s="25"/>
      <c r="M103" s="88"/>
    </row>
    <row r="104" spans="1:13" s="26" customFormat="1" ht="30" customHeight="1" x14ac:dyDescent="0.25">
      <c r="A104" s="33" t="s">
        <v>197</v>
      </c>
      <c r="B104" s="34" t="s">
        <v>198</v>
      </c>
      <c r="C104" s="29"/>
      <c r="D104" s="29"/>
      <c r="E104" s="29"/>
      <c r="F104" s="29"/>
      <c r="G104" s="29" t="s">
        <v>199</v>
      </c>
      <c r="H104" s="29"/>
      <c r="I104" s="30"/>
      <c r="J104" s="31"/>
      <c r="K104" s="32"/>
      <c r="L104" s="25"/>
    </row>
    <row r="105" spans="1:13" s="26" customFormat="1" ht="33.75" customHeight="1" x14ac:dyDescent="0.25">
      <c r="A105" s="27" t="s">
        <v>200</v>
      </c>
      <c r="B105" s="28" t="s">
        <v>201</v>
      </c>
      <c r="C105" s="29">
        <v>2000000</v>
      </c>
      <c r="D105" s="29"/>
      <c r="E105" s="29"/>
      <c r="F105" s="29"/>
      <c r="G105" s="29">
        <v>0</v>
      </c>
      <c r="H105" s="29">
        <f t="shared" si="9"/>
        <v>0</v>
      </c>
      <c r="I105" s="30">
        <f t="shared" si="10"/>
        <v>2000000</v>
      </c>
      <c r="J105" s="31">
        <f>+'[1]EJEC. 2022'!S88</f>
        <v>0</v>
      </c>
      <c r="K105" s="32">
        <f t="shared" si="11"/>
        <v>2000000</v>
      </c>
      <c r="L105" s="25"/>
    </row>
    <row r="106" spans="1:13" s="26" customFormat="1" ht="33.75" customHeight="1" x14ac:dyDescent="0.25">
      <c r="A106" s="27" t="s">
        <v>202</v>
      </c>
      <c r="B106" s="28" t="s">
        <v>203</v>
      </c>
      <c r="C106" s="29">
        <f>670404</f>
        <v>670404</v>
      </c>
      <c r="D106" s="29"/>
      <c r="E106" s="29">
        <v>15000000</v>
      </c>
      <c r="F106" s="29"/>
      <c r="G106" s="29">
        <v>0</v>
      </c>
      <c r="H106" s="29">
        <f t="shared" si="9"/>
        <v>15000000</v>
      </c>
      <c r="I106" s="30">
        <f t="shared" si="10"/>
        <v>15670404</v>
      </c>
      <c r="J106" s="31">
        <f>+'[1]EJEC. 2022'!S89</f>
        <v>589056</v>
      </c>
      <c r="K106" s="32">
        <f t="shared" si="11"/>
        <v>15081348</v>
      </c>
      <c r="L106" s="25"/>
    </row>
    <row r="107" spans="1:13" s="26" customFormat="1" ht="30" customHeight="1" x14ac:dyDescent="0.25">
      <c r="A107" s="33" t="s">
        <v>204</v>
      </c>
      <c r="B107" s="34" t="s">
        <v>205</v>
      </c>
      <c r="C107" s="29"/>
      <c r="D107" s="29"/>
      <c r="E107" s="29"/>
      <c r="F107" s="29"/>
      <c r="G107" s="29"/>
      <c r="H107" s="29"/>
      <c r="I107" s="30"/>
      <c r="J107" s="31"/>
      <c r="K107" s="32"/>
      <c r="L107" s="25"/>
    </row>
    <row r="108" spans="1:13" s="26" customFormat="1" ht="33.75" customHeight="1" x14ac:dyDescent="0.25">
      <c r="A108" s="27" t="s">
        <v>206</v>
      </c>
      <c r="B108" s="28" t="s">
        <v>207</v>
      </c>
      <c r="C108" s="29">
        <v>150000</v>
      </c>
      <c r="D108" s="29"/>
      <c r="E108" s="29"/>
      <c r="F108" s="29"/>
      <c r="G108" s="29">
        <v>0</v>
      </c>
      <c r="H108" s="29">
        <f t="shared" si="9"/>
        <v>0</v>
      </c>
      <c r="I108" s="30">
        <f t="shared" si="10"/>
        <v>150000</v>
      </c>
      <c r="J108" s="31">
        <f>+'[1]EJEC. 2022'!S90</f>
        <v>718.62</v>
      </c>
      <c r="K108" s="32">
        <f t="shared" si="11"/>
        <v>149281.38</v>
      </c>
      <c r="L108" s="25"/>
    </row>
    <row r="109" spans="1:13" s="26" customFormat="1" ht="33.75" customHeight="1" x14ac:dyDescent="0.25">
      <c r="A109" s="33" t="s">
        <v>204</v>
      </c>
      <c r="B109" s="34" t="s">
        <v>208</v>
      </c>
      <c r="C109" s="29"/>
      <c r="D109" s="29"/>
      <c r="E109" s="29"/>
      <c r="F109" s="29"/>
      <c r="G109" s="29"/>
      <c r="H109" s="29"/>
      <c r="I109" s="30"/>
      <c r="J109" s="31"/>
      <c r="K109" s="32"/>
      <c r="L109" s="25"/>
    </row>
    <row r="110" spans="1:13" s="70" customFormat="1" ht="33.75" customHeight="1" x14ac:dyDescent="0.25">
      <c r="A110" s="36" t="s">
        <v>209</v>
      </c>
      <c r="B110" s="37" t="s">
        <v>210</v>
      </c>
      <c r="C110" s="29">
        <v>400000</v>
      </c>
      <c r="D110" s="29"/>
      <c r="E110" s="29"/>
      <c r="F110" s="29"/>
      <c r="G110" s="29">
        <v>0</v>
      </c>
      <c r="H110" s="29">
        <f t="shared" si="9"/>
        <v>0</v>
      </c>
      <c r="I110" s="30">
        <f t="shared" si="10"/>
        <v>400000</v>
      </c>
      <c r="J110" s="31">
        <f>+'[1]EJEC. 2022'!S91</f>
        <v>56755</v>
      </c>
      <c r="K110" s="32">
        <f t="shared" si="11"/>
        <v>343245</v>
      </c>
      <c r="L110" s="69"/>
    </row>
    <row r="111" spans="1:13" s="70" customFormat="1" ht="33.75" customHeight="1" x14ac:dyDescent="0.25">
      <c r="A111" s="36" t="s">
        <v>211</v>
      </c>
      <c r="B111" s="37" t="s">
        <v>212</v>
      </c>
      <c r="C111" s="29">
        <v>500000</v>
      </c>
      <c r="D111" s="29"/>
      <c r="E111" s="29"/>
      <c r="F111" s="29"/>
      <c r="G111" s="29"/>
      <c r="H111" s="29">
        <f t="shared" si="9"/>
        <v>0</v>
      </c>
      <c r="I111" s="30">
        <f t="shared" si="10"/>
        <v>500000</v>
      </c>
      <c r="J111" s="31">
        <f>+'[1]EJEC. 2022'!S92</f>
        <v>97417.39</v>
      </c>
      <c r="K111" s="32">
        <f t="shared" si="11"/>
        <v>402582.61</v>
      </c>
      <c r="L111" s="69"/>
    </row>
    <row r="112" spans="1:13" s="26" customFormat="1" ht="33.75" hidden="1" customHeight="1" x14ac:dyDescent="0.25">
      <c r="A112" s="27" t="s">
        <v>213</v>
      </c>
      <c r="B112" s="28" t="s">
        <v>214</v>
      </c>
      <c r="C112" s="29">
        <v>0</v>
      </c>
      <c r="D112" s="29"/>
      <c r="E112" s="29"/>
      <c r="F112" s="29"/>
      <c r="G112" s="29">
        <v>0</v>
      </c>
      <c r="H112" s="29">
        <f t="shared" si="9"/>
        <v>0</v>
      </c>
      <c r="I112" s="30">
        <f t="shared" si="10"/>
        <v>0</v>
      </c>
      <c r="J112" s="31"/>
      <c r="K112" s="32">
        <f t="shared" si="11"/>
        <v>0</v>
      </c>
      <c r="L112" s="25"/>
    </row>
    <row r="113" spans="1:12" s="26" customFormat="1" ht="33.75" customHeight="1" x14ac:dyDescent="0.25">
      <c r="A113" s="27" t="s">
        <v>215</v>
      </c>
      <c r="B113" s="28" t="s">
        <v>216</v>
      </c>
      <c r="C113" s="29">
        <v>500000</v>
      </c>
      <c r="D113" s="29"/>
      <c r="E113" s="29"/>
      <c r="F113" s="29"/>
      <c r="G113" s="29">
        <v>0</v>
      </c>
      <c r="H113" s="29">
        <f t="shared" si="9"/>
        <v>0</v>
      </c>
      <c r="I113" s="30">
        <f t="shared" si="10"/>
        <v>500000</v>
      </c>
      <c r="J113" s="31">
        <f>+'[1]EJEC. 2022'!S93</f>
        <v>0</v>
      </c>
      <c r="K113" s="32">
        <f t="shared" si="11"/>
        <v>500000</v>
      </c>
      <c r="L113" s="25"/>
    </row>
    <row r="114" spans="1:12" s="26" customFormat="1" ht="31.5" customHeight="1" x14ac:dyDescent="0.25">
      <c r="A114" s="33" t="s">
        <v>217</v>
      </c>
      <c r="B114" s="34" t="s">
        <v>218</v>
      </c>
      <c r="C114" s="29"/>
      <c r="D114" s="29"/>
      <c r="E114" s="29"/>
      <c r="F114" s="29"/>
      <c r="G114" s="29"/>
      <c r="H114" s="29"/>
      <c r="I114" s="30"/>
      <c r="J114" s="31"/>
      <c r="K114" s="32"/>
      <c r="L114" s="25"/>
    </row>
    <row r="115" spans="1:12" s="26" customFormat="1" ht="33.75" customHeight="1" x14ac:dyDescent="0.25">
      <c r="A115" s="27" t="s">
        <v>219</v>
      </c>
      <c r="B115" s="28" t="s">
        <v>220</v>
      </c>
      <c r="C115" s="29">
        <v>4000000</v>
      </c>
      <c r="D115" s="29"/>
      <c r="E115" s="29"/>
      <c r="F115" s="29"/>
      <c r="G115" s="29">
        <v>0</v>
      </c>
      <c r="H115" s="29">
        <f t="shared" si="9"/>
        <v>0</v>
      </c>
      <c r="I115" s="30">
        <f t="shared" si="10"/>
        <v>4000000</v>
      </c>
      <c r="J115" s="31">
        <f>+'[1]EJEC. 2022'!S94</f>
        <v>1089295.6299999999</v>
      </c>
      <c r="K115" s="32">
        <f t="shared" si="11"/>
        <v>2910704.37</v>
      </c>
      <c r="L115" s="25"/>
    </row>
    <row r="116" spans="1:12" s="26" customFormat="1" ht="33.75" customHeight="1" x14ac:dyDescent="0.25">
      <c r="A116" s="27" t="s">
        <v>221</v>
      </c>
      <c r="B116" s="28" t="s">
        <v>222</v>
      </c>
      <c r="C116" s="29">
        <v>8000000</v>
      </c>
      <c r="D116" s="29"/>
      <c r="E116" s="29"/>
      <c r="F116" s="29"/>
      <c r="G116" s="29">
        <v>0</v>
      </c>
      <c r="H116" s="29">
        <f t="shared" si="9"/>
        <v>0</v>
      </c>
      <c r="I116" s="30">
        <f t="shared" si="10"/>
        <v>8000000</v>
      </c>
      <c r="J116" s="31">
        <f>+'[1]EJEC. 2022'!S95</f>
        <v>0</v>
      </c>
      <c r="K116" s="32">
        <f t="shared" si="11"/>
        <v>8000000</v>
      </c>
      <c r="L116" s="25"/>
    </row>
    <row r="117" spans="1:12" s="26" customFormat="1" ht="33.75" customHeight="1" x14ac:dyDescent="0.25">
      <c r="A117" s="27" t="s">
        <v>223</v>
      </c>
      <c r="B117" s="28" t="s">
        <v>224</v>
      </c>
      <c r="C117" s="35">
        <v>500000</v>
      </c>
      <c r="D117" s="35"/>
      <c r="E117" s="35"/>
      <c r="F117" s="35"/>
      <c r="G117" s="35">
        <v>0</v>
      </c>
      <c r="H117" s="29">
        <f t="shared" si="9"/>
        <v>0</v>
      </c>
      <c r="I117" s="30">
        <f t="shared" si="10"/>
        <v>500000</v>
      </c>
      <c r="J117" s="31">
        <f>+'[1]EJEC. 2022'!S96</f>
        <v>0</v>
      </c>
      <c r="K117" s="32">
        <f>+I117-J117</f>
        <v>500000</v>
      </c>
      <c r="L117" s="25"/>
    </row>
    <row r="118" spans="1:12" s="26" customFormat="1" ht="33.75" customHeight="1" x14ac:dyDescent="0.25">
      <c r="A118" s="27" t="s">
        <v>225</v>
      </c>
      <c r="B118" s="28" t="s">
        <v>226</v>
      </c>
      <c r="C118" s="29">
        <v>500000</v>
      </c>
      <c r="D118" s="29"/>
      <c r="E118" s="29"/>
      <c r="F118" s="29"/>
      <c r="G118" s="29">
        <v>0</v>
      </c>
      <c r="H118" s="29">
        <f t="shared" si="9"/>
        <v>0</v>
      </c>
      <c r="I118" s="30">
        <f t="shared" si="10"/>
        <v>500000</v>
      </c>
      <c r="J118" s="31">
        <f>+'[1]EJEC. 2022'!S98</f>
        <v>0</v>
      </c>
      <c r="K118" s="32">
        <f t="shared" si="11"/>
        <v>500000</v>
      </c>
      <c r="L118" s="25"/>
    </row>
    <row r="119" spans="1:12" s="26" customFormat="1" ht="30" customHeight="1" x14ac:dyDescent="0.25">
      <c r="A119" s="27" t="s">
        <v>227</v>
      </c>
      <c r="B119" s="28" t="s">
        <v>228</v>
      </c>
      <c r="C119" s="29">
        <f>500000</f>
        <v>500000</v>
      </c>
      <c r="D119" s="29"/>
      <c r="E119" s="29"/>
      <c r="F119" s="29"/>
      <c r="G119" s="29">
        <v>0</v>
      </c>
      <c r="H119" s="29">
        <f t="shared" si="9"/>
        <v>0</v>
      </c>
      <c r="I119" s="30">
        <f t="shared" si="10"/>
        <v>500000</v>
      </c>
      <c r="J119" s="31">
        <f>+'[1]EJEC. 2022'!S99</f>
        <v>0</v>
      </c>
      <c r="K119" s="32">
        <f t="shared" si="11"/>
        <v>500000</v>
      </c>
      <c r="L119" s="25"/>
    </row>
    <row r="120" spans="1:12" s="26" customFormat="1" ht="33.75" hidden="1" customHeight="1" x14ac:dyDescent="0.25">
      <c r="A120" s="33" t="s">
        <v>217</v>
      </c>
      <c r="B120" s="34" t="s">
        <v>229</v>
      </c>
      <c r="C120" s="29"/>
      <c r="D120" s="29"/>
      <c r="E120" s="29"/>
      <c r="F120" s="29"/>
      <c r="G120" s="29"/>
      <c r="H120" s="29">
        <f t="shared" si="9"/>
        <v>0</v>
      </c>
      <c r="I120" s="30">
        <f t="shared" si="10"/>
        <v>0</v>
      </c>
      <c r="J120" s="31"/>
      <c r="K120" s="32"/>
      <c r="L120" s="25"/>
    </row>
    <row r="121" spans="1:12" s="26" customFormat="1" ht="31.5" hidden="1" customHeight="1" x14ac:dyDescent="0.25">
      <c r="A121" s="27" t="s">
        <v>230</v>
      </c>
      <c r="B121" s="28" t="s">
        <v>231</v>
      </c>
      <c r="C121" s="29">
        <v>0</v>
      </c>
      <c r="D121" s="29"/>
      <c r="E121" s="29"/>
      <c r="F121" s="29"/>
      <c r="G121" s="29">
        <v>0</v>
      </c>
      <c r="H121" s="29">
        <f t="shared" si="9"/>
        <v>0</v>
      </c>
      <c r="I121" s="30">
        <f t="shared" si="10"/>
        <v>0</v>
      </c>
      <c r="J121" s="31">
        <f>+'[1]EJEC. 2022'!S97</f>
        <v>0</v>
      </c>
      <c r="K121" s="32">
        <f t="shared" si="11"/>
        <v>0</v>
      </c>
      <c r="L121" s="25"/>
    </row>
    <row r="122" spans="1:12" s="26" customFormat="1" ht="33.75" hidden="1" customHeight="1" x14ac:dyDescent="0.25">
      <c r="A122" s="27" t="s">
        <v>232</v>
      </c>
      <c r="B122" s="28" t="s">
        <v>233</v>
      </c>
      <c r="C122" s="35">
        <v>0</v>
      </c>
      <c r="D122" s="35"/>
      <c r="E122" s="35"/>
      <c r="F122" s="35"/>
      <c r="G122" s="35">
        <v>0</v>
      </c>
      <c r="H122" s="29">
        <f t="shared" si="9"/>
        <v>0</v>
      </c>
      <c r="I122" s="30">
        <f t="shared" si="10"/>
        <v>0</v>
      </c>
      <c r="J122" s="31">
        <f>+'[1]EJEC. 2022'!S100</f>
        <v>2134.38</v>
      </c>
      <c r="K122" s="32">
        <f t="shared" si="11"/>
        <v>-2134.38</v>
      </c>
      <c r="L122" s="25"/>
    </row>
    <row r="123" spans="1:12" s="26" customFormat="1" ht="33.75" hidden="1" customHeight="1" x14ac:dyDescent="0.25">
      <c r="A123" s="33" t="s">
        <v>234</v>
      </c>
      <c r="B123" s="34" t="s">
        <v>235</v>
      </c>
      <c r="C123" s="29"/>
      <c r="D123" s="29"/>
      <c r="E123" s="29"/>
      <c r="F123" s="29"/>
      <c r="G123" s="29"/>
      <c r="H123" s="29">
        <f t="shared" si="9"/>
        <v>0</v>
      </c>
      <c r="I123" s="30">
        <f t="shared" si="10"/>
        <v>0</v>
      </c>
      <c r="J123" s="31"/>
      <c r="K123" s="32"/>
      <c r="L123" s="25"/>
    </row>
    <row r="124" spans="1:12" s="26" customFormat="1" ht="33.75" customHeight="1" x14ac:dyDescent="0.25">
      <c r="A124" s="27" t="s">
        <v>236</v>
      </c>
      <c r="B124" s="28" t="s">
        <v>237</v>
      </c>
      <c r="C124" s="29">
        <f>800000</f>
        <v>800000</v>
      </c>
      <c r="D124" s="29"/>
      <c r="E124" s="29"/>
      <c r="F124" s="29"/>
      <c r="G124" s="29">
        <f>500000-500000</f>
        <v>0</v>
      </c>
      <c r="H124" s="29">
        <f t="shared" si="9"/>
        <v>0</v>
      </c>
      <c r="I124" s="30">
        <f t="shared" si="10"/>
        <v>800000</v>
      </c>
      <c r="J124" s="31">
        <f>+'[1]EJEC. 2022'!S101</f>
        <v>0</v>
      </c>
      <c r="K124" s="32">
        <f t="shared" si="11"/>
        <v>800000</v>
      </c>
      <c r="L124" s="25"/>
    </row>
    <row r="125" spans="1:12" s="26" customFormat="1" ht="32.25" customHeight="1" x14ac:dyDescent="0.25">
      <c r="A125" s="27" t="s">
        <v>238</v>
      </c>
      <c r="B125" s="28" t="s">
        <v>239</v>
      </c>
      <c r="C125" s="35">
        <v>1500000</v>
      </c>
      <c r="D125" s="35">
        <v>1500000</v>
      </c>
      <c r="E125" s="35"/>
      <c r="F125" s="35"/>
      <c r="G125" s="35">
        <v>0</v>
      </c>
      <c r="H125" s="29">
        <f t="shared" si="9"/>
        <v>1500000</v>
      </c>
      <c r="I125" s="30">
        <f t="shared" si="10"/>
        <v>3000000</v>
      </c>
      <c r="J125" s="31">
        <f>+'[1]EJEC. 2022'!S102</f>
        <v>34414.699999999997</v>
      </c>
      <c r="K125" s="32">
        <f t="shared" si="11"/>
        <v>2965585.3</v>
      </c>
      <c r="L125" s="25"/>
    </row>
    <row r="126" spans="1:12" s="26" customFormat="1" ht="33.75" hidden="1" customHeight="1" x14ac:dyDescent="0.25">
      <c r="A126" s="27" t="s">
        <v>240</v>
      </c>
      <c r="B126" s="71" t="s">
        <v>241</v>
      </c>
      <c r="C126" s="35">
        <v>0</v>
      </c>
      <c r="D126" s="35"/>
      <c r="E126" s="35"/>
      <c r="F126" s="35"/>
      <c r="G126" s="35">
        <v>0</v>
      </c>
      <c r="H126" s="29">
        <f t="shared" si="9"/>
        <v>0</v>
      </c>
      <c r="I126" s="30">
        <f t="shared" si="10"/>
        <v>0</v>
      </c>
      <c r="J126" s="31">
        <f>+'[1]EJEC. 2022'!S103</f>
        <v>0</v>
      </c>
      <c r="K126" s="32">
        <f t="shared" si="11"/>
        <v>0</v>
      </c>
      <c r="L126" s="25"/>
    </row>
    <row r="127" spans="1:12" s="26" customFormat="1" ht="33.75" customHeight="1" x14ac:dyDescent="0.25">
      <c r="A127" s="27" t="s">
        <v>242</v>
      </c>
      <c r="B127" s="28" t="s">
        <v>243</v>
      </c>
      <c r="C127" s="29">
        <f>500000</f>
        <v>500000</v>
      </c>
      <c r="D127" s="29"/>
      <c r="E127" s="29"/>
      <c r="F127" s="29"/>
      <c r="G127" s="29"/>
      <c r="H127" s="29">
        <f t="shared" si="9"/>
        <v>0</v>
      </c>
      <c r="I127" s="30">
        <f t="shared" si="10"/>
        <v>500000</v>
      </c>
      <c r="J127" s="31">
        <f>+'[1]EJEC. 2022'!S104</f>
        <v>0</v>
      </c>
      <c r="K127" s="32">
        <f t="shared" si="11"/>
        <v>500000</v>
      </c>
      <c r="L127" s="25"/>
    </row>
    <row r="128" spans="1:12" s="26" customFormat="1" ht="26.25" customHeight="1" x14ac:dyDescent="0.25">
      <c r="A128" s="33" t="s">
        <v>244</v>
      </c>
      <c r="B128" s="34" t="s">
        <v>245</v>
      </c>
      <c r="C128" s="29"/>
      <c r="D128" s="29"/>
      <c r="E128" s="29"/>
      <c r="F128" s="29"/>
      <c r="G128" s="29"/>
      <c r="H128" s="29"/>
      <c r="I128" s="30"/>
      <c r="J128" s="31"/>
      <c r="K128" s="32"/>
      <c r="L128" s="25"/>
    </row>
    <row r="129" spans="1:13" s="26" customFormat="1" ht="33.75" hidden="1" customHeight="1" x14ac:dyDescent="0.25">
      <c r="A129" s="27" t="s">
        <v>246</v>
      </c>
      <c r="B129" s="28" t="s">
        <v>245</v>
      </c>
      <c r="C129" s="29">
        <v>0</v>
      </c>
      <c r="D129" s="29"/>
      <c r="E129" s="29"/>
      <c r="F129" s="29"/>
      <c r="G129" s="29">
        <v>0</v>
      </c>
      <c r="H129" s="29">
        <f t="shared" si="9"/>
        <v>0</v>
      </c>
      <c r="I129" s="30">
        <f t="shared" si="10"/>
        <v>0</v>
      </c>
      <c r="J129" s="31">
        <f>+'[1]EJEC. 2022'!S105</f>
        <v>0</v>
      </c>
      <c r="K129" s="32">
        <f t="shared" si="11"/>
        <v>0</v>
      </c>
      <c r="L129" s="25"/>
    </row>
    <row r="130" spans="1:13" s="26" customFormat="1" ht="33.75" customHeight="1" thickBot="1" x14ac:dyDescent="0.3">
      <c r="A130" s="74" t="s">
        <v>247</v>
      </c>
      <c r="B130" s="75" t="s">
        <v>248</v>
      </c>
      <c r="C130" s="76">
        <v>1000000</v>
      </c>
      <c r="D130" s="76"/>
      <c r="E130" s="76"/>
      <c r="F130" s="76"/>
      <c r="G130" s="76">
        <v>0</v>
      </c>
      <c r="H130" s="29">
        <f t="shared" si="9"/>
        <v>0</v>
      </c>
      <c r="I130" s="30">
        <f t="shared" si="10"/>
        <v>1000000</v>
      </c>
      <c r="J130" s="77">
        <f>+'[1]EJEC. 2022'!S106</f>
        <v>29119.08</v>
      </c>
      <c r="K130" s="32">
        <f t="shared" si="11"/>
        <v>970880.92</v>
      </c>
      <c r="L130" s="25"/>
    </row>
    <row r="131" spans="1:13" s="26" customFormat="1" ht="15" customHeight="1" x14ac:dyDescent="0.25">
      <c r="A131" s="48"/>
      <c r="B131" s="78"/>
      <c r="C131" s="50"/>
      <c r="D131" s="50"/>
      <c r="E131" s="50"/>
      <c r="F131" s="50"/>
      <c r="G131" s="50"/>
      <c r="H131" s="50"/>
      <c r="I131" s="51"/>
      <c r="J131" s="52"/>
      <c r="K131" s="79"/>
      <c r="L131" s="25"/>
    </row>
    <row r="132" spans="1:13" s="61" customFormat="1" ht="28.5" customHeight="1" thickBot="1" x14ac:dyDescent="0.3">
      <c r="A132" s="80" t="s">
        <v>249</v>
      </c>
      <c r="B132" s="55" t="s">
        <v>250</v>
      </c>
      <c r="C132" s="89">
        <f t="shared" ref="C132:K132" si="12">SUM(C134:C147)</f>
        <v>463500000</v>
      </c>
      <c r="D132" s="89">
        <f t="shared" si="12"/>
        <v>57500000</v>
      </c>
      <c r="E132" s="89">
        <f t="shared" si="12"/>
        <v>172500000</v>
      </c>
      <c r="F132" s="89">
        <f t="shared" si="12"/>
        <v>160000000</v>
      </c>
      <c r="G132" s="89">
        <f t="shared" si="12"/>
        <v>3200000000</v>
      </c>
      <c r="H132" s="89">
        <f t="shared" si="12"/>
        <v>3590000000</v>
      </c>
      <c r="I132" s="90">
        <f t="shared" si="12"/>
        <v>4053500000</v>
      </c>
      <c r="J132" s="89">
        <f t="shared" si="12"/>
        <v>1019315484.45</v>
      </c>
      <c r="K132" s="91">
        <f t="shared" si="12"/>
        <v>3034184515.5500002</v>
      </c>
      <c r="L132" s="59"/>
      <c r="M132" s="60"/>
    </row>
    <row r="133" spans="1:13" s="26" customFormat="1" ht="1.5" hidden="1" customHeight="1" x14ac:dyDescent="0.25">
      <c r="A133" s="62" t="s">
        <v>251</v>
      </c>
      <c r="B133" s="63" t="s">
        <v>252</v>
      </c>
      <c r="C133" s="64"/>
      <c r="D133" s="64"/>
      <c r="E133" s="64"/>
      <c r="F133" s="64"/>
      <c r="G133" s="64"/>
      <c r="H133" s="64"/>
      <c r="I133" s="65"/>
      <c r="J133" s="92"/>
      <c r="K133" s="93"/>
      <c r="L133" s="25"/>
    </row>
    <row r="134" spans="1:13" s="26" customFormat="1" ht="1.5" customHeight="1" x14ac:dyDescent="0.25">
      <c r="A134" s="27" t="s">
        <v>253</v>
      </c>
      <c r="B134" s="28" t="s">
        <v>254</v>
      </c>
      <c r="C134" s="29">
        <v>0</v>
      </c>
      <c r="D134" s="29"/>
      <c r="E134" s="29"/>
      <c r="F134" s="29"/>
      <c r="G134" s="29"/>
      <c r="H134" s="29"/>
      <c r="I134" s="30"/>
      <c r="J134" s="94">
        <f>+'[1]EJEC. 2022'!S109</f>
        <v>0</v>
      </c>
      <c r="K134" s="95">
        <f>+C134-J134</f>
        <v>0</v>
      </c>
      <c r="L134" s="25"/>
    </row>
    <row r="135" spans="1:13" s="26" customFormat="1" ht="1.5" hidden="1" customHeight="1" x14ac:dyDescent="0.25">
      <c r="A135" s="33" t="s">
        <v>255</v>
      </c>
      <c r="B135" s="34" t="s">
        <v>256</v>
      </c>
      <c r="C135" s="29"/>
      <c r="D135" s="29"/>
      <c r="E135" s="29"/>
      <c r="F135" s="29"/>
      <c r="G135" s="29"/>
      <c r="H135" s="29"/>
      <c r="I135" s="30"/>
      <c r="J135" s="94"/>
      <c r="K135" s="95"/>
      <c r="L135" s="25"/>
    </row>
    <row r="136" spans="1:13" s="26" customFormat="1" ht="35.25" customHeight="1" x14ac:dyDescent="0.25">
      <c r="A136" s="27" t="s">
        <v>257</v>
      </c>
      <c r="B136" s="28" t="s">
        <v>258</v>
      </c>
      <c r="C136" s="29">
        <v>500000</v>
      </c>
      <c r="D136" s="29"/>
      <c r="E136" s="29"/>
      <c r="F136" s="29"/>
      <c r="G136" s="29">
        <v>0</v>
      </c>
      <c r="H136" s="29">
        <f t="shared" ref="H136:H147" si="13">SUM(D136:G136)</f>
        <v>0</v>
      </c>
      <c r="I136" s="30">
        <f t="shared" ref="I136:I147" si="14">+C136+H136</f>
        <v>500000</v>
      </c>
      <c r="J136" s="31">
        <f>+'[1]EJEC. 2022'!S110</f>
        <v>0</v>
      </c>
      <c r="K136" s="32">
        <f>+I136-J136</f>
        <v>500000</v>
      </c>
      <c r="L136" s="25"/>
    </row>
    <row r="137" spans="1:13" s="26" customFormat="1" ht="33" customHeight="1" x14ac:dyDescent="0.25">
      <c r="A137" s="27" t="s">
        <v>259</v>
      </c>
      <c r="B137" s="96" t="s">
        <v>260</v>
      </c>
      <c r="C137" s="29">
        <v>12000000</v>
      </c>
      <c r="D137" s="29"/>
      <c r="E137" s="29"/>
      <c r="F137" s="29"/>
      <c r="G137" s="29">
        <v>0</v>
      </c>
      <c r="H137" s="29">
        <f t="shared" si="13"/>
        <v>0</v>
      </c>
      <c r="I137" s="30">
        <f t="shared" si="14"/>
        <v>12000000</v>
      </c>
      <c r="J137" s="31">
        <f>+'[1]EJEC. 2022'!S111</f>
        <v>674500</v>
      </c>
      <c r="K137" s="32">
        <f>+I137-J137</f>
        <v>11325500</v>
      </c>
      <c r="L137" s="25"/>
    </row>
    <row r="138" spans="1:13" s="26" customFormat="1" ht="33" customHeight="1" x14ac:dyDescent="0.25">
      <c r="A138" s="27" t="s">
        <v>261</v>
      </c>
      <c r="B138" s="96" t="s">
        <v>262</v>
      </c>
      <c r="C138" s="35">
        <v>200000</v>
      </c>
      <c r="D138" s="35"/>
      <c r="E138" s="35"/>
      <c r="F138" s="35"/>
      <c r="G138" s="35">
        <v>0</v>
      </c>
      <c r="H138" s="29">
        <f t="shared" si="13"/>
        <v>0</v>
      </c>
      <c r="I138" s="30">
        <f t="shared" si="14"/>
        <v>200000</v>
      </c>
      <c r="J138" s="31">
        <f>+'[1]EJEC. 2022'!S112</f>
        <v>0</v>
      </c>
      <c r="K138" s="32">
        <f t="shared" ref="K138:K146" si="15">+I138-J138</f>
        <v>200000</v>
      </c>
      <c r="L138" s="25"/>
    </row>
    <row r="139" spans="1:13" s="26" customFormat="1" ht="25.5" customHeight="1" x14ac:dyDescent="0.25">
      <c r="A139" s="33" t="s">
        <v>249</v>
      </c>
      <c r="B139" s="34" t="s">
        <v>263</v>
      </c>
      <c r="C139" s="29"/>
      <c r="D139" s="29"/>
      <c r="E139" s="29"/>
      <c r="F139" s="29"/>
      <c r="G139" s="29"/>
      <c r="H139" s="29"/>
      <c r="I139" s="30"/>
      <c r="J139" s="31"/>
      <c r="K139" s="32"/>
      <c r="L139" s="25"/>
    </row>
    <row r="140" spans="1:13" s="26" customFormat="1" ht="30.75" customHeight="1" x14ac:dyDescent="0.25">
      <c r="A140" s="27" t="s">
        <v>264</v>
      </c>
      <c r="B140" s="28" t="s">
        <v>265</v>
      </c>
      <c r="C140" s="29">
        <v>2800000</v>
      </c>
      <c r="D140" s="29"/>
      <c r="E140" s="29"/>
      <c r="F140" s="29"/>
      <c r="G140" s="29">
        <v>0</v>
      </c>
      <c r="H140" s="29">
        <f t="shared" si="13"/>
        <v>0</v>
      </c>
      <c r="I140" s="30">
        <f t="shared" si="14"/>
        <v>2800000</v>
      </c>
      <c r="J140" s="31">
        <f>+'[1]EJEC. 2022'!S113</f>
        <v>0</v>
      </c>
      <c r="K140" s="32">
        <f t="shared" si="15"/>
        <v>2800000</v>
      </c>
      <c r="L140" s="25"/>
    </row>
    <row r="141" spans="1:13" s="26" customFormat="1" ht="27.75" customHeight="1" x14ac:dyDescent="0.25">
      <c r="A141" s="27" t="s">
        <v>266</v>
      </c>
      <c r="B141" s="28" t="s">
        <v>267</v>
      </c>
      <c r="C141" s="29">
        <v>3000000</v>
      </c>
      <c r="D141" s="29"/>
      <c r="E141" s="29"/>
      <c r="F141" s="29"/>
      <c r="G141" s="29">
        <v>0</v>
      </c>
      <c r="H141" s="29">
        <f t="shared" si="13"/>
        <v>0</v>
      </c>
      <c r="I141" s="30">
        <f t="shared" si="14"/>
        <v>3000000</v>
      </c>
      <c r="J141" s="31">
        <f>+'[1]EJEC. 2022'!S114</f>
        <v>0</v>
      </c>
      <c r="K141" s="32">
        <f t="shared" si="15"/>
        <v>3000000</v>
      </c>
      <c r="L141" s="25"/>
    </row>
    <row r="142" spans="1:13" s="26" customFormat="1" ht="27" customHeight="1" x14ac:dyDescent="0.25">
      <c r="A142" s="33" t="s">
        <v>268</v>
      </c>
      <c r="B142" s="34" t="s">
        <v>269</v>
      </c>
      <c r="C142" s="97"/>
      <c r="D142" s="97"/>
      <c r="E142" s="97"/>
      <c r="F142" s="97"/>
      <c r="G142" s="97"/>
      <c r="H142" s="29"/>
      <c r="I142" s="30"/>
      <c r="J142" s="31"/>
      <c r="K142" s="32"/>
      <c r="L142" s="25"/>
    </row>
    <row r="143" spans="1:13" s="26" customFormat="1" ht="31.5" customHeight="1" x14ac:dyDescent="0.25">
      <c r="A143" s="27" t="s">
        <v>270</v>
      </c>
      <c r="B143" s="28" t="s">
        <v>271</v>
      </c>
      <c r="C143" s="35">
        <v>270000000</v>
      </c>
      <c r="D143" s="35">
        <v>43500000</v>
      </c>
      <c r="E143" s="35"/>
      <c r="F143" s="35"/>
      <c r="G143" s="29">
        <v>0</v>
      </c>
      <c r="H143" s="29">
        <f t="shared" si="13"/>
        <v>43500000</v>
      </c>
      <c r="I143" s="30">
        <f t="shared" si="14"/>
        <v>313500000</v>
      </c>
      <c r="J143" s="31">
        <f>+'[1]EJEC. 2022'!S116</f>
        <v>46439954</v>
      </c>
      <c r="K143" s="32">
        <f t="shared" si="15"/>
        <v>267060046</v>
      </c>
      <c r="L143" s="25"/>
      <c r="M143" s="25"/>
    </row>
    <row r="144" spans="1:13" s="70" customFormat="1" ht="35.25" customHeight="1" x14ac:dyDescent="0.25">
      <c r="A144" s="36" t="s">
        <v>272</v>
      </c>
      <c r="B144" s="37" t="s">
        <v>273</v>
      </c>
      <c r="C144" s="35">
        <v>23000000</v>
      </c>
      <c r="D144" s="35">
        <v>14000000</v>
      </c>
      <c r="E144" s="35"/>
      <c r="F144" s="35">
        <v>160000000</v>
      </c>
      <c r="G144" s="35">
        <v>0</v>
      </c>
      <c r="H144" s="29">
        <f t="shared" si="13"/>
        <v>174000000</v>
      </c>
      <c r="I144" s="30">
        <f t="shared" si="14"/>
        <v>197000000</v>
      </c>
      <c r="J144" s="31">
        <f>+'[1]EJEC. 2022'!S118</f>
        <v>90824723</v>
      </c>
      <c r="K144" s="32">
        <f t="shared" si="15"/>
        <v>106175277</v>
      </c>
      <c r="L144" s="69"/>
    </row>
    <row r="145" spans="1:13" s="70" customFormat="1" ht="30.75" customHeight="1" x14ac:dyDescent="0.25">
      <c r="A145" s="36" t="s">
        <v>274</v>
      </c>
      <c r="B145" s="37" t="s">
        <v>275</v>
      </c>
      <c r="C145" s="35">
        <v>2000000</v>
      </c>
      <c r="D145" s="35"/>
      <c r="E145" s="35"/>
      <c r="F145" s="35"/>
      <c r="G145" s="35">
        <v>0</v>
      </c>
      <c r="H145" s="35">
        <f t="shared" si="13"/>
        <v>0</v>
      </c>
      <c r="I145" s="35">
        <f t="shared" si="14"/>
        <v>2000000</v>
      </c>
      <c r="J145" s="31">
        <f>+'[1]EJEC. 2022'!S119</f>
        <v>0</v>
      </c>
      <c r="K145" s="32">
        <f t="shared" si="15"/>
        <v>2000000</v>
      </c>
      <c r="L145" s="69"/>
      <c r="M145" s="98"/>
    </row>
    <row r="146" spans="1:13" s="26" customFormat="1" ht="28.5" customHeight="1" x14ac:dyDescent="0.25">
      <c r="A146" s="27" t="s">
        <v>276</v>
      </c>
      <c r="B146" s="28" t="s">
        <v>277</v>
      </c>
      <c r="C146" s="35">
        <v>150000000</v>
      </c>
      <c r="D146" s="35"/>
      <c r="E146" s="35">
        <v>172500000</v>
      </c>
      <c r="F146" s="35"/>
      <c r="G146" s="29">
        <v>3200000000</v>
      </c>
      <c r="H146" s="29">
        <f t="shared" si="13"/>
        <v>3372500000</v>
      </c>
      <c r="I146" s="30">
        <f t="shared" si="14"/>
        <v>3522500000</v>
      </c>
      <c r="J146" s="31">
        <f>+'[1]EJEC. 2022'!S128</f>
        <v>881376307.45000005</v>
      </c>
      <c r="K146" s="32">
        <f t="shared" si="15"/>
        <v>2641123692.5500002</v>
      </c>
      <c r="L146" s="25"/>
    </row>
    <row r="147" spans="1:13" s="26" customFormat="1" ht="0.75" hidden="1" customHeight="1" x14ac:dyDescent="0.25">
      <c r="A147" s="27" t="s">
        <v>278</v>
      </c>
      <c r="B147" s="28" t="s">
        <v>279</v>
      </c>
      <c r="C147" s="35">
        <v>0</v>
      </c>
      <c r="D147" s="35"/>
      <c r="E147" s="35"/>
      <c r="F147" s="35"/>
      <c r="G147" s="29"/>
      <c r="H147" s="29">
        <f t="shared" si="13"/>
        <v>0</v>
      </c>
      <c r="I147" s="30">
        <f t="shared" si="14"/>
        <v>0</v>
      </c>
      <c r="J147" s="31">
        <f>+'[1]EJEC. 2022'!S129</f>
        <v>0</v>
      </c>
      <c r="K147" s="32">
        <f>+C147-J147</f>
        <v>0</v>
      </c>
      <c r="L147" s="25"/>
    </row>
    <row r="148" spans="1:13" s="26" customFormat="1" ht="18.75" customHeight="1" x14ac:dyDescent="0.25">
      <c r="A148" s="27"/>
      <c r="B148" s="28"/>
      <c r="C148" s="35"/>
      <c r="D148" s="35"/>
      <c r="E148" s="35"/>
      <c r="F148" s="35"/>
      <c r="G148" s="29"/>
      <c r="H148" s="29"/>
      <c r="I148" s="30"/>
      <c r="J148" s="31"/>
      <c r="K148" s="32"/>
      <c r="L148" s="25"/>
    </row>
    <row r="149" spans="1:13" s="61" customFormat="1" ht="27" customHeight="1" x14ac:dyDescent="0.25">
      <c r="A149" s="99"/>
      <c r="B149" s="100" t="s">
        <v>280</v>
      </c>
      <c r="C149" s="101">
        <f t="shared" ref="C149:K149" si="16">SUM(C151:C170)</f>
        <v>83496544</v>
      </c>
      <c r="D149" s="101">
        <f t="shared" si="16"/>
        <v>100319341.48</v>
      </c>
      <c r="E149" s="101">
        <f t="shared" si="16"/>
        <v>24584386.809999999</v>
      </c>
      <c r="F149" s="101">
        <f t="shared" si="16"/>
        <v>0</v>
      </c>
      <c r="G149" s="101">
        <f t="shared" si="16"/>
        <v>800000000</v>
      </c>
      <c r="H149" s="101">
        <f t="shared" si="16"/>
        <v>924903728.28999996</v>
      </c>
      <c r="I149" s="102">
        <f t="shared" si="16"/>
        <v>1008400272.29</v>
      </c>
      <c r="J149" s="101">
        <f t="shared" si="16"/>
        <v>9493396.7899999991</v>
      </c>
      <c r="K149" s="103">
        <f t="shared" si="16"/>
        <v>998906875.5</v>
      </c>
      <c r="L149" s="59"/>
      <c r="M149" s="60"/>
    </row>
    <row r="150" spans="1:13" s="26" customFormat="1" ht="25.2" customHeight="1" x14ac:dyDescent="0.25">
      <c r="A150" s="33" t="s">
        <v>281</v>
      </c>
      <c r="B150" s="38" t="s">
        <v>282</v>
      </c>
      <c r="C150" s="104"/>
      <c r="D150" s="104"/>
      <c r="E150" s="104"/>
      <c r="F150" s="104"/>
      <c r="G150" s="104"/>
      <c r="H150" s="29"/>
      <c r="I150" s="102"/>
      <c r="J150" s="31"/>
      <c r="K150" s="105"/>
      <c r="L150" s="25"/>
      <c r="M150" s="88"/>
    </row>
    <row r="151" spans="1:13" s="26" customFormat="1" ht="25.05" customHeight="1" x14ac:dyDescent="0.25">
      <c r="A151" s="27" t="s">
        <v>283</v>
      </c>
      <c r="B151" s="28" t="s">
        <v>284</v>
      </c>
      <c r="C151" s="29">
        <v>5000000</v>
      </c>
      <c r="D151" s="29"/>
      <c r="E151" s="29"/>
      <c r="F151" s="29"/>
      <c r="G151" s="29">
        <v>0</v>
      </c>
      <c r="H151" s="29">
        <f t="shared" ref="H151:H178" si="17">SUM(D151:G151)</f>
        <v>0</v>
      </c>
      <c r="I151" s="30">
        <f t="shared" ref="I151:I178" si="18">+C151+H151</f>
        <v>5000000</v>
      </c>
      <c r="J151" s="31">
        <f>+'[1]EJEC. 2022'!S132</f>
        <v>883153.2</v>
      </c>
      <c r="K151" s="32">
        <f>+I151-J151</f>
        <v>4116846.8</v>
      </c>
      <c r="L151" s="25"/>
      <c r="M151" s="88">
        <f>+M149-M150</f>
        <v>0</v>
      </c>
    </row>
    <row r="152" spans="1:13" s="26" customFormat="1" ht="25.05" customHeight="1" x14ac:dyDescent="0.25">
      <c r="A152" s="27" t="s">
        <v>285</v>
      </c>
      <c r="B152" s="28" t="s">
        <v>286</v>
      </c>
      <c r="C152" s="29">
        <v>4000000</v>
      </c>
      <c r="D152" s="29"/>
      <c r="E152" s="29"/>
      <c r="F152" s="29"/>
      <c r="G152" s="29">
        <v>0</v>
      </c>
      <c r="H152" s="29">
        <f t="shared" si="17"/>
        <v>0</v>
      </c>
      <c r="I152" s="30">
        <f t="shared" si="18"/>
        <v>4000000</v>
      </c>
      <c r="J152" s="31">
        <f>+'[1]EJEC. 2022'!S134</f>
        <v>1347029.56</v>
      </c>
      <c r="K152" s="32">
        <f t="shared" ref="K152:K170" si="19">+I152-J152</f>
        <v>2652970.44</v>
      </c>
      <c r="L152" s="25"/>
    </row>
    <row r="153" spans="1:13" s="26" customFormat="1" ht="25.05" customHeight="1" x14ac:dyDescent="0.25">
      <c r="A153" s="27" t="s">
        <v>287</v>
      </c>
      <c r="B153" s="28" t="s">
        <v>288</v>
      </c>
      <c r="C153" s="29">
        <v>496544</v>
      </c>
      <c r="D153" s="29"/>
      <c r="E153" s="29"/>
      <c r="F153" s="29"/>
      <c r="G153" s="29">
        <v>0</v>
      </c>
      <c r="H153" s="29">
        <f t="shared" si="17"/>
        <v>0</v>
      </c>
      <c r="I153" s="30">
        <f t="shared" si="18"/>
        <v>496544</v>
      </c>
      <c r="J153" s="31">
        <f>+'[1]EJEC. 2022'!S135</f>
        <v>0</v>
      </c>
      <c r="K153" s="32">
        <f t="shared" si="19"/>
        <v>496544</v>
      </c>
      <c r="L153" s="25"/>
    </row>
    <row r="154" spans="1:13" s="26" customFormat="1" ht="25.05" hidden="1" customHeight="1" x14ac:dyDescent="0.25">
      <c r="A154" s="27" t="s">
        <v>289</v>
      </c>
      <c r="B154" s="71" t="s">
        <v>290</v>
      </c>
      <c r="C154" s="29">
        <v>0</v>
      </c>
      <c r="D154" s="29"/>
      <c r="E154" s="29"/>
      <c r="F154" s="29"/>
      <c r="G154" s="29">
        <v>0</v>
      </c>
      <c r="H154" s="29">
        <f t="shared" si="17"/>
        <v>0</v>
      </c>
      <c r="I154" s="30">
        <f t="shared" si="18"/>
        <v>0</v>
      </c>
      <c r="J154" s="31">
        <f>+'[1]EJEC. 2022'!S136</f>
        <v>0</v>
      </c>
      <c r="K154" s="32">
        <f t="shared" si="19"/>
        <v>0</v>
      </c>
      <c r="L154" s="25"/>
    </row>
    <row r="155" spans="1:13" s="26" customFormat="1" ht="25.05" hidden="1" customHeight="1" x14ac:dyDescent="0.25">
      <c r="A155" s="27" t="s">
        <v>291</v>
      </c>
      <c r="B155" s="28" t="s">
        <v>292</v>
      </c>
      <c r="C155" s="35">
        <v>0</v>
      </c>
      <c r="D155" s="35"/>
      <c r="E155" s="35"/>
      <c r="F155" s="35"/>
      <c r="G155" s="35">
        <v>0</v>
      </c>
      <c r="H155" s="29">
        <f t="shared" si="17"/>
        <v>0</v>
      </c>
      <c r="I155" s="30">
        <f t="shared" si="18"/>
        <v>0</v>
      </c>
      <c r="J155" s="31">
        <f>+'[1]EJEC. 2022'!S137</f>
        <v>0</v>
      </c>
      <c r="K155" s="32">
        <f t="shared" si="19"/>
        <v>0</v>
      </c>
      <c r="L155" s="25"/>
    </row>
    <row r="156" spans="1:13" s="26" customFormat="1" ht="25.05" hidden="1" customHeight="1" x14ac:dyDescent="0.25">
      <c r="A156" s="27" t="s">
        <v>293</v>
      </c>
      <c r="B156" s="106" t="s">
        <v>294</v>
      </c>
      <c r="C156" s="35">
        <v>0</v>
      </c>
      <c r="D156" s="35"/>
      <c r="E156" s="35"/>
      <c r="F156" s="35"/>
      <c r="G156" s="35">
        <v>0</v>
      </c>
      <c r="H156" s="29">
        <f t="shared" si="17"/>
        <v>0</v>
      </c>
      <c r="I156" s="30">
        <f t="shared" si="18"/>
        <v>0</v>
      </c>
      <c r="J156" s="31">
        <f>+'[1]EJEC. 2022'!S138</f>
        <v>0</v>
      </c>
      <c r="K156" s="32">
        <f t="shared" si="19"/>
        <v>0</v>
      </c>
      <c r="L156" s="25"/>
    </row>
    <row r="157" spans="1:13" s="26" customFormat="1" ht="25.05" customHeight="1" x14ac:dyDescent="0.25">
      <c r="A157" s="27" t="s">
        <v>295</v>
      </c>
      <c r="B157" s="28" t="s">
        <v>296</v>
      </c>
      <c r="C157" s="35">
        <f>25000000-5000000</f>
        <v>20000000</v>
      </c>
      <c r="D157" s="35">
        <f>14319341.48</f>
        <v>14319341.48</v>
      </c>
      <c r="E157" s="35"/>
      <c r="F157" s="35"/>
      <c r="G157" s="35">
        <v>0</v>
      </c>
      <c r="H157" s="29">
        <f t="shared" si="17"/>
        <v>14319341.48</v>
      </c>
      <c r="I157" s="30">
        <f t="shared" si="18"/>
        <v>34319341.480000004</v>
      </c>
      <c r="J157" s="31">
        <f>+'[1]EJEC. 2022'!S139</f>
        <v>6434670</v>
      </c>
      <c r="K157" s="32">
        <f t="shared" si="19"/>
        <v>27884671.480000004</v>
      </c>
      <c r="L157" s="25"/>
    </row>
    <row r="158" spans="1:13" s="26" customFormat="1" ht="25.05" hidden="1" customHeight="1" x14ac:dyDescent="0.25">
      <c r="A158" s="27" t="s">
        <v>297</v>
      </c>
      <c r="B158" s="106" t="s">
        <v>298</v>
      </c>
      <c r="C158" s="35">
        <v>0</v>
      </c>
      <c r="D158" s="35"/>
      <c r="E158" s="35"/>
      <c r="F158" s="35"/>
      <c r="G158" s="35">
        <v>0</v>
      </c>
      <c r="H158" s="29">
        <f t="shared" si="17"/>
        <v>0</v>
      </c>
      <c r="I158" s="30">
        <f t="shared" si="18"/>
        <v>0</v>
      </c>
      <c r="J158" s="31">
        <f>+'[1]EJEC. 2022'!S140</f>
        <v>0</v>
      </c>
      <c r="K158" s="32">
        <f t="shared" si="19"/>
        <v>0</v>
      </c>
      <c r="L158" s="25"/>
    </row>
    <row r="159" spans="1:13" s="26" customFormat="1" ht="25.05" customHeight="1" x14ac:dyDescent="0.25">
      <c r="A159" s="27" t="s">
        <v>299</v>
      </c>
      <c r="B159" s="106" t="s">
        <v>300</v>
      </c>
      <c r="C159" s="35">
        <v>5000000</v>
      </c>
      <c r="D159" s="72">
        <v>0</v>
      </c>
      <c r="E159" s="35"/>
      <c r="F159" s="35"/>
      <c r="G159" s="35"/>
      <c r="H159" s="35">
        <f t="shared" si="17"/>
        <v>0</v>
      </c>
      <c r="I159" s="35">
        <f t="shared" si="18"/>
        <v>5000000</v>
      </c>
      <c r="J159" s="31">
        <f>+'[1]EJEC. 2022'!S141</f>
        <v>820000</v>
      </c>
      <c r="K159" s="32">
        <f t="shared" si="19"/>
        <v>4180000</v>
      </c>
      <c r="L159" s="25"/>
    </row>
    <row r="160" spans="1:13" s="26" customFormat="1" ht="25.05" hidden="1" customHeight="1" x14ac:dyDescent="0.25">
      <c r="A160" s="27" t="s">
        <v>301</v>
      </c>
      <c r="B160" s="106" t="s">
        <v>302</v>
      </c>
      <c r="C160" s="35">
        <v>0</v>
      </c>
      <c r="D160" s="35"/>
      <c r="E160" s="35"/>
      <c r="F160" s="35"/>
      <c r="G160" s="35">
        <v>0</v>
      </c>
      <c r="H160" s="29">
        <f t="shared" si="17"/>
        <v>0</v>
      </c>
      <c r="I160" s="30">
        <f t="shared" si="18"/>
        <v>0</v>
      </c>
      <c r="J160" s="31">
        <f>+'[1]EJEC. 2022'!S143</f>
        <v>0</v>
      </c>
      <c r="K160" s="32">
        <f t="shared" si="19"/>
        <v>0</v>
      </c>
      <c r="L160" s="25"/>
    </row>
    <row r="161" spans="1:12" s="26" customFormat="1" ht="25.05" customHeight="1" x14ac:dyDescent="0.25">
      <c r="A161" s="27" t="s">
        <v>303</v>
      </c>
      <c r="B161" s="106" t="s">
        <v>304</v>
      </c>
      <c r="C161" s="35">
        <v>3000000</v>
      </c>
      <c r="D161" s="72">
        <v>0</v>
      </c>
      <c r="E161" s="35"/>
      <c r="F161" s="35"/>
      <c r="G161" s="35">
        <v>0</v>
      </c>
      <c r="H161" s="29">
        <f t="shared" si="17"/>
        <v>0</v>
      </c>
      <c r="I161" s="30">
        <f t="shared" si="18"/>
        <v>3000000</v>
      </c>
      <c r="J161" s="31">
        <f>+'[1]EJEC. 2022'!S144</f>
        <v>0</v>
      </c>
      <c r="K161" s="32">
        <f t="shared" si="19"/>
        <v>3000000</v>
      </c>
      <c r="L161" s="25"/>
    </row>
    <row r="162" spans="1:12" s="26" customFormat="1" ht="25.05" hidden="1" customHeight="1" x14ac:dyDescent="0.25">
      <c r="A162" s="27" t="s">
        <v>305</v>
      </c>
      <c r="B162" s="28" t="s">
        <v>306</v>
      </c>
      <c r="C162" s="35">
        <v>0</v>
      </c>
      <c r="D162" s="35"/>
      <c r="E162" s="35"/>
      <c r="F162" s="35"/>
      <c r="G162" s="35">
        <v>0</v>
      </c>
      <c r="H162" s="29">
        <f t="shared" si="17"/>
        <v>0</v>
      </c>
      <c r="I162" s="30">
        <f t="shared" si="18"/>
        <v>0</v>
      </c>
      <c r="J162" s="31">
        <f>+'[1]EJEC. 2022'!S145</f>
        <v>0</v>
      </c>
      <c r="K162" s="32">
        <f t="shared" si="19"/>
        <v>0</v>
      </c>
      <c r="L162" s="25"/>
    </row>
    <row r="163" spans="1:12" s="26" customFormat="1" ht="25.05" customHeight="1" x14ac:dyDescent="0.25">
      <c r="A163" s="27" t="s">
        <v>307</v>
      </c>
      <c r="B163" s="28" t="s">
        <v>308</v>
      </c>
      <c r="C163" s="35">
        <v>1000000</v>
      </c>
      <c r="D163" s="35">
        <f>47000000</f>
        <v>47000000</v>
      </c>
      <c r="E163" s="35"/>
      <c r="F163" s="35"/>
      <c r="G163" s="35">
        <v>0</v>
      </c>
      <c r="H163" s="29">
        <f t="shared" si="17"/>
        <v>47000000</v>
      </c>
      <c r="I163" s="30">
        <f t="shared" si="18"/>
        <v>48000000</v>
      </c>
      <c r="J163" s="31">
        <f>+'[1]EJEC. 2022'!S146</f>
        <v>0</v>
      </c>
      <c r="K163" s="32">
        <f t="shared" si="19"/>
        <v>48000000</v>
      </c>
      <c r="L163" s="25"/>
    </row>
    <row r="164" spans="1:12" s="26" customFormat="1" ht="25.05" hidden="1" customHeight="1" x14ac:dyDescent="0.25">
      <c r="A164" s="27" t="s">
        <v>309</v>
      </c>
      <c r="B164" s="28" t="s">
        <v>310</v>
      </c>
      <c r="C164" s="35">
        <v>0</v>
      </c>
      <c r="D164" s="35"/>
      <c r="E164" s="35"/>
      <c r="F164" s="35"/>
      <c r="G164" s="35">
        <v>0</v>
      </c>
      <c r="H164" s="29">
        <f t="shared" si="17"/>
        <v>0</v>
      </c>
      <c r="I164" s="30">
        <f t="shared" si="18"/>
        <v>0</v>
      </c>
      <c r="J164" s="31">
        <f>+'[1]EJEC. 2022'!S147</f>
        <v>0</v>
      </c>
      <c r="K164" s="32">
        <f t="shared" si="19"/>
        <v>0</v>
      </c>
      <c r="L164" s="25"/>
    </row>
    <row r="165" spans="1:12" s="26" customFormat="1" ht="25.05" customHeight="1" x14ac:dyDescent="0.25">
      <c r="A165" s="27" t="s">
        <v>311</v>
      </c>
      <c r="B165" s="28" t="s">
        <v>312</v>
      </c>
      <c r="C165" s="35">
        <v>500000</v>
      </c>
      <c r="D165" s="72">
        <v>0</v>
      </c>
      <c r="E165" s="35"/>
      <c r="F165" s="35"/>
      <c r="G165" s="35"/>
      <c r="H165" s="35">
        <f t="shared" si="17"/>
        <v>0</v>
      </c>
      <c r="I165" s="35">
        <f t="shared" si="18"/>
        <v>500000</v>
      </c>
      <c r="J165" s="31">
        <f>+'[1]EJEC. 2022'!S148</f>
        <v>8544.0300000000007</v>
      </c>
      <c r="K165" s="32">
        <f t="shared" si="19"/>
        <v>491455.97</v>
      </c>
      <c r="L165" s="25"/>
    </row>
    <row r="166" spans="1:12" s="26" customFormat="1" ht="25.05" hidden="1" customHeight="1" x14ac:dyDescent="0.25">
      <c r="A166" s="27" t="s">
        <v>313</v>
      </c>
      <c r="B166" s="28" t="s">
        <v>314</v>
      </c>
      <c r="C166" s="35">
        <v>0</v>
      </c>
      <c r="D166" s="35"/>
      <c r="E166" s="35"/>
      <c r="F166" s="35"/>
      <c r="G166" s="35">
        <v>0</v>
      </c>
      <c r="H166" s="29">
        <f t="shared" si="17"/>
        <v>0</v>
      </c>
      <c r="I166" s="30">
        <f t="shared" si="18"/>
        <v>0</v>
      </c>
      <c r="J166" s="31">
        <f>+'[1]EJEC. 2022'!S149</f>
        <v>0</v>
      </c>
      <c r="K166" s="32">
        <f t="shared" si="19"/>
        <v>0</v>
      </c>
      <c r="L166" s="25"/>
    </row>
    <row r="167" spans="1:12" s="26" customFormat="1" ht="25.05" customHeight="1" x14ac:dyDescent="0.25">
      <c r="A167" s="27" t="s">
        <v>315</v>
      </c>
      <c r="B167" s="28" t="s">
        <v>316</v>
      </c>
      <c r="C167" s="35">
        <f>3000000-500000</f>
        <v>2500000</v>
      </c>
      <c r="D167" s="35"/>
      <c r="E167" s="35"/>
      <c r="F167" s="35"/>
      <c r="G167" s="35">
        <v>0</v>
      </c>
      <c r="H167" s="29">
        <f t="shared" si="17"/>
        <v>0</v>
      </c>
      <c r="I167" s="30">
        <f t="shared" si="18"/>
        <v>2500000</v>
      </c>
      <c r="J167" s="31">
        <f>+'[1]EJEC. 2022'!S150</f>
        <v>0</v>
      </c>
      <c r="K167" s="32">
        <f t="shared" si="19"/>
        <v>2500000</v>
      </c>
      <c r="L167" s="25"/>
    </row>
    <row r="168" spans="1:12" s="26" customFormat="1" ht="25.05" customHeight="1" x14ac:dyDescent="0.25">
      <c r="A168" s="27" t="s">
        <v>317</v>
      </c>
      <c r="B168" s="28" t="s">
        <v>318</v>
      </c>
      <c r="C168" s="35">
        <v>42000000</v>
      </c>
      <c r="D168" s="35">
        <v>39000000</v>
      </c>
      <c r="E168" s="35"/>
      <c r="F168" s="35"/>
      <c r="G168" s="35">
        <v>0</v>
      </c>
      <c r="H168" s="29">
        <f t="shared" si="17"/>
        <v>39000000</v>
      </c>
      <c r="I168" s="30">
        <f t="shared" si="18"/>
        <v>81000000</v>
      </c>
      <c r="J168" s="31">
        <f>+'[1]EJEC. 2022'!S153</f>
        <v>0</v>
      </c>
      <c r="K168" s="32">
        <f t="shared" si="19"/>
        <v>81000000</v>
      </c>
      <c r="L168" s="25"/>
    </row>
    <row r="169" spans="1:12" s="26" customFormat="1" ht="25.05" customHeight="1" x14ac:dyDescent="0.25">
      <c r="A169" s="27" t="s">
        <v>319</v>
      </c>
      <c r="B169" s="28" t="s">
        <v>320</v>
      </c>
      <c r="C169" s="29">
        <v>0</v>
      </c>
      <c r="D169" s="29">
        <v>0</v>
      </c>
      <c r="E169" s="29">
        <v>24584386.809999999</v>
      </c>
      <c r="F169" s="29"/>
      <c r="G169" s="29">
        <v>0</v>
      </c>
      <c r="H169" s="29">
        <f t="shared" si="17"/>
        <v>24584386.809999999</v>
      </c>
      <c r="I169" s="30">
        <f t="shared" si="18"/>
        <v>24584386.809999999</v>
      </c>
      <c r="J169" s="31">
        <f>+'[1]EJEC. 2022'!S154</f>
        <v>0</v>
      </c>
      <c r="K169" s="32">
        <f t="shared" si="19"/>
        <v>24584386.809999999</v>
      </c>
      <c r="L169" s="25"/>
    </row>
    <row r="170" spans="1:12" s="26" customFormat="1" ht="25.05" customHeight="1" x14ac:dyDescent="0.25">
      <c r="A170" s="27" t="s">
        <v>321</v>
      </c>
      <c r="B170" s="28" t="s">
        <v>322</v>
      </c>
      <c r="C170" s="29">
        <v>0</v>
      </c>
      <c r="D170" s="29"/>
      <c r="E170" s="29"/>
      <c r="F170" s="29"/>
      <c r="G170" s="29">
        <f>221104053.78+176499914.05+402396032.17</f>
        <v>800000000</v>
      </c>
      <c r="H170" s="29">
        <f t="shared" si="17"/>
        <v>800000000</v>
      </c>
      <c r="I170" s="30">
        <f t="shared" si="18"/>
        <v>800000000</v>
      </c>
      <c r="J170" s="31">
        <f>+'[1]EJEC. 2022'!S155</f>
        <v>0</v>
      </c>
      <c r="K170" s="32">
        <f t="shared" si="19"/>
        <v>800000000</v>
      </c>
      <c r="L170" s="25"/>
    </row>
    <row r="171" spans="1:12" s="26" customFormat="1" ht="25.05" hidden="1" customHeight="1" x14ac:dyDescent="0.25">
      <c r="A171" s="27"/>
      <c r="B171" s="107" t="s">
        <v>323</v>
      </c>
      <c r="C171" s="104"/>
      <c r="D171" s="104"/>
      <c r="E171" s="104"/>
      <c r="F171" s="104"/>
      <c r="G171" s="104"/>
      <c r="H171" s="29">
        <f t="shared" si="17"/>
        <v>0</v>
      </c>
      <c r="I171" s="30">
        <f t="shared" si="18"/>
        <v>0</v>
      </c>
      <c r="J171" s="108"/>
      <c r="K171" s="105"/>
      <c r="L171" s="25"/>
    </row>
    <row r="172" spans="1:12" s="26" customFormat="1" ht="25.05" hidden="1" customHeight="1" x14ac:dyDescent="0.25">
      <c r="A172" s="27"/>
      <c r="B172" s="34" t="s">
        <v>324</v>
      </c>
      <c r="C172" s="29"/>
      <c r="D172" s="29"/>
      <c r="E172" s="29"/>
      <c r="F172" s="29"/>
      <c r="G172" s="29"/>
      <c r="H172" s="29">
        <f t="shared" si="17"/>
        <v>0</v>
      </c>
      <c r="I172" s="30">
        <f t="shared" si="18"/>
        <v>0</v>
      </c>
      <c r="J172" s="31"/>
      <c r="K172" s="105"/>
      <c r="L172" s="25"/>
    </row>
    <row r="173" spans="1:12" s="26" customFormat="1" ht="25.05" hidden="1" customHeight="1" x14ac:dyDescent="0.25">
      <c r="A173" s="27"/>
      <c r="B173" s="107" t="s">
        <v>325</v>
      </c>
      <c r="C173" s="104">
        <f t="shared" ref="C173:K173" si="20">SUM(C174:C178)</f>
        <v>0</v>
      </c>
      <c r="D173" s="104">
        <f t="shared" si="20"/>
        <v>0</v>
      </c>
      <c r="E173" s="104">
        <f t="shared" si="20"/>
        <v>0</v>
      </c>
      <c r="F173" s="104">
        <f t="shared" si="20"/>
        <v>0</v>
      </c>
      <c r="G173" s="104">
        <f t="shared" si="20"/>
        <v>0</v>
      </c>
      <c r="H173" s="104">
        <f t="shared" si="20"/>
        <v>0</v>
      </c>
      <c r="I173" s="30">
        <f t="shared" si="18"/>
        <v>0</v>
      </c>
      <c r="J173" s="109">
        <f t="shared" si="20"/>
        <v>0</v>
      </c>
      <c r="K173" s="105">
        <f t="shared" si="20"/>
        <v>0</v>
      </c>
      <c r="L173" s="25"/>
    </row>
    <row r="174" spans="1:12" s="26" customFormat="1" ht="25.05" hidden="1" customHeight="1" x14ac:dyDescent="0.25">
      <c r="A174" s="33" t="s">
        <v>326</v>
      </c>
      <c r="B174" s="34" t="s">
        <v>327</v>
      </c>
      <c r="C174" s="29"/>
      <c r="D174" s="29"/>
      <c r="E174" s="29"/>
      <c r="F174" s="29"/>
      <c r="G174" s="29"/>
      <c r="H174" s="29">
        <f t="shared" si="17"/>
        <v>0</v>
      </c>
      <c r="I174" s="30">
        <f t="shared" si="18"/>
        <v>0</v>
      </c>
      <c r="J174" s="31"/>
      <c r="K174" s="105"/>
      <c r="L174" s="25"/>
    </row>
    <row r="175" spans="1:12" s="26" customFormat="1" ht="25.05" hidden="1" customHeight="1" x14ac:dyDescent="0.25">
      <c r="A175" s="27" t="s">
        <v>328</v>
      </c>
      <c r="B175" s="28" t="s">
        <v>329</v>
      </c>
      <c r="C175" s="29">
        <v>0</v>
      </c>
      <c r="D175" s="29"/>
      <c r="E175" s="29"/>
      <c r="F175" s="29"/>
      <c r="G175" s="29"/>
      <c r="H175" s="29">
        <f t="shared" si="17"/>
        <v>0</v>
      </c>
      <c r="I175" s="30">
        <f t="shared" si="18"/>
        <v>0</v>
      </c>
      <c r="J175" s="31">
        <f>+'[1]EJEC. 2022'!S158</f>
        <v>0</v>
      </c>
      <c r="K175" s="32">
        <f>+C175-J175</f>
        <v>0</v>
      </c>
      <c r="L175" s="25"/>
    </row>
    <row r="176" spans="1:12" s="26" customFormat="1" ht="25.05" hidden="1" customHeight="1" x14ac:dyDescent="0.25">
      <c r="A176" s="27"/>
      <c r="B176" s="107" t="s">
        <v>330</v>
      </c>
      <c r="C176" s="29"/>
      <c r="D176" s="29"/>
      <c r="E176" s="29"/>
      <c r="F176" s="29"/>
      <c r="G176" s="29"/>
      <c r="H176" s="29">
        <f t="shared" si="17"/>
        <v>0</v>
      </c>
      <c r="I176" s="30">
        <f t="shared" si="18"/>
        <v>0</v>
      </c>
      <c r="J176" s="31"/>
      <c r="K176" s="105"/>
      <c r="L176" s="25"/>
    </row>
    <row r="177" spans="1:21" s="26" customFormat="1" ht="25.05" hidden="1" customHeight="1" x14ac:dyDescent="0.25">
      <c r="A177" s="33" t="s">
        <v>331</v>
      </c>
      <c r="B177" s="34" t="s">
        <v>332</v>
      </c>
      <c r="C177" s="68"/>
      <c r="D177" s="68"/>
      <c r="E177" s="68"/>
      <c r="F177" s="68"/>
      <c r="G177" s="68"/>
      <c r="H177" s="29">
        <f t="shared" si="17"/>
        <v>0</v>
      </c>
      <c r="I177" s="30">
        <f t="shared" si="18"/>
        <v>0</v>
      </c>
      <c r="J177" s="31"/>
      <c r="K177" s="105"/>
      <c r="L177" s="25"/>
    </row>
    <row r="178" spans="1:21" s="26" customFormat="1" ht="25.05" hidden="1" customHeight="1" x14ac:dyDescent="0.25">
      <c r="A178" s="27" t="s">
        <v>333</v>
      </c>
      <c r="B178" s="28" t="s">
        <v>334</v>
      </c>
      <c r="C178" s="29">
        <v>0</v>
      </c>
      <c r="D178" s="29"/>
      <c r="E178" s="29"/>
      <c r="F178" s="29"/>
      <c r="G178" s="29"/>
      <c r="H178" s="29">
        <f t="shared" si="17"/>
        <v>0</v>
      </c>
      <c r="I178" s="30">
        <f t="shared" si="18"/>
        <v>0</v>
      </c>
      <c r="J178" s="31">
        <f>+'[1]EJEC. 2022'!S165</f>
        <v>0</v>
      </c>
      <c r="K178" s="32">
        <f>+C178-J178</f>
        <v>0</v>
      </c>
      <c r="L178" s="25"/>
    </row>
    <row r="179" spans="1:21" s="26" customFormat="1" ht="31.5" customHeight="1" x14ac:dyDescent="0.25">
      <c r="A179" s="33" t="s">
        <v>335</v>
      </c>
      <c r="B179" s="107" t="s">
        <v>336</v>
      </c>
      <c r="C179" s="104">
        <f t="shared" ref="C179:K179" si="21">SUM(C180:C180)</f>
        <v>24154147.399999999</v>
      </c>
      <c r="D179" s="104">
        <f t="shared" si="21"/>
        <v>0</v>
      </c>
      <c r="E179" s="104">
        <f t="shared" si="21"/>
        <v>26000000</v>
      </c>
      <c r="F179" s="104">
        <f t="shared" si="21"/>
        <v>0</v>
      </c>
      <c r="G179" s="104">
        <f t="shared" si="21"/>
        <v>0</v>
      </c>
      <c r="H179" s="104">
        <f t="shared" si="21"/>
        <v>26000000</v>
      </c>
      <c r="I179" s="102">
        <f t="shared" si="21"/>
        <v>50154147.399999999</v>
      </c>
      <c r="J179" s="109">
        <f t="shared" si="21"/>
        <v>0</v>
      </c>
      <c r="K179" s="105">
        <f t="shared" si="21"/>
        <v>50154147.399999999</v>
      </c>
      <c r="L179" s="25"/>
    </row>
    <row r="180" spans="1:21" s="26" customFormat="1" ht="25.05" customHeight="1" x14ac:dyDescent="0.25">
      <c r="A180" s="27" t="s">
        <v>337</v>
      </c>
      <c r="B180" s="28" t="s">
        <v>338</v>
      </c>
      <c r="C180" s="29">
        <v>24154147.399999999</v>
      </c>
      <c r="D180" s="29"/>
      <c r="E180" s="29">
        <v>26000000</v>
      </c>
      <c r="F180" s="29"/>
      <c r="G180" s="29">
        <v>0</v>
      </c>
      <c r="H180" s="29">
        <f>SUM(D180:G180)</f>
        <v>26000000</v>
      </c>
      <c r="I180" s="30">
        <f>+C180+H180</f>
        <v>50154147.399999999</v>
      </c>
      <c r="J180" s="31">
        <f>+'[1]EJEC. 2022'!S168</f>
        <v>0</v>
      </c>
      <c r="K180" s="32">
        <f>+I180-J180</f>
        <v>50154147.399999999</v>
      </c>
      <c r="L180" s="25"/>
      <c r="M180" s="88"/>
    </row>
    <row r="181" spans="1:21" s="61" customFormat="1" ht="30.75" customHeight="1" thickBot="1" x14ac:dyDescent="0.3">
      <c r="A181" s="110"/>
      <c r="B181" s="111" t="s">
        <v>339</v>
      </c>
      <c r="C181" s="112">
        <f t="shared" ref="C181:K181" si="22">+C7+C37+C89+C132+C149+C173+C179</f>
        <v>1083517385</v>
      </c>
      <c r="D181" s="112">
        <f t="shared" si="22"/>
        <v>328773061.48000002</v>
      </c>
      <c r="E181" s="112">
        <f t="shared" si="22"/>
        <v>240084386.81</v>
      </c>
      <c r="F181" s="112">
        <f t="shared" si="22"/>
        <v>160000000</v>
      </c>
      <c r="G181" s="113">
        <f t="shared" si="22"/>
        <v>4000000000</v>
      </c>
      <c r="H181" s="113">
        <f t="shared" si="22"/>
        <v>4728857448.29</v>
      </c>
      <c r="I181" s="154">
        <f>+I7+I37+I89+I132+I149+I173+I179</f>
        <v>5812374833.29</v>
      </c>
      <c r="J181" s="113">
        <f t="shared" si="22"/>
        <v>1096099874.9000001</v>
      </c>
      <c r="K181" s="114">
        <f t="shared" si="22"/>
        <v>4713774958.3899994</v>
      </c>
      <c r="L181" s="59"/>
    </row>
    <row r="182" spans="1:21" s="3" customFormat="1" ht="21" customHeight="1" x14ac:dyDescent="0.25">
      <c r="A182" s="1"/>
      <c r="B182" s="115"/>
      <c r="C182" s="116"/>
      <c r="D182" s="2"/>
      <c r="E182" s="2"/>
      <c r="F182" s="2"/>
      <c r="G182" s="2"/>
      <c r="H182" s="2"/>
      <c r="I182" s="155"/>
      <c r="J182" s="2"/>
      <c r="K182" s="117"/>
      <c r="L182" s="2"/>
    </row>
    <row r="183" spans="1:21" s="3" customFormat="1" ht="21" customHeight="1" x14ac:dyDescent="0.25">
      <c r="A183" s="1"/>
      <c r="C183" s="2"/>
      <c r="D183" s="2"/>
      <c r="E183" s="2"/>
      <c r="F183" s="2"/>
      <c r="G183" s="2"/>
      <c r="H183" s="2"/>
      <c r="I183" s="155"/>
      <c r="J183" s="2"/>
      <c r="K183" s="117"/>
      <c r="L183" s="2"/>
    </row>
    <row r="184" spans="1:21" s="3" customFormat="1" ht="21" customHeight="1" x14ac:dyDescent="0.25">
      <c r="A184" s="1"/>
      <c r="C184" s="2"/>
      <c r="D184" s="2"/>
      <c r="E184" s="2"/>
      <c r="F184" s="2"/>
      <c r="G184" s="2"/>
      <c r="H184" s="2"/>
      <c r="I184" s="155"/>
      <c r="J184" s="2"/>
      <c r="K184" s="117"/>
      <c r="L184" s="2"/>
    </row>
    <row r="185" spans="1:21" s="3" customFormat="1" ht="21" customHeight="1" x14ac:dyDescent="0.25">
      <c r="A185" s="1"/>
      <c r="C185" s="2"/>
      <c r="D185" s="2"/>
      <c r="E185" s="2"/>
      <c r="F185" s="2"/>
      <c r="G185" s="2"/>
      <c r="H185" s="2"/>
      <c r="I185" s="155"/>
      <c r="J185" s="2"/>
      <c r="K185" s="117"/>
      <c r="L185" s="2"/>
    </row>
    <row r="186" spans="1:21" s="3" customFormat="1" ht="21" customHeight="1" x14ac:dyDescent="0.25">
      <c r="A186" s="1"/>
      <c r="C186" s="118"/>
      <c r="D186" s="118"/>
      <c r="E186" s="118"/>
      <c r="F186" s="118"/>
      <c r="G186" s="2"/>
      <c r="H186" s="2"/>
      <c r="I186" s="155"/>
      <c r="J186" s="2"/>
      <c r="K186" s="117"/>
      <c r="L186" s="2"/>
    </row>
    <row r="187" spans="1:21" s="3" customFormat="1" ht="21" customHeight="1" x14ac:dyDescent="0.25">
      <c r="A187" s="1"/>
      <c r="C187" s="119"/>
      <c r="D187" s="119"/>
      <c r="E187" s="119"/>
      <c r="F187" s="119"/>
      <c r="G187" s="119"/>
      <c r="H187" s="119"/>
      <c r="I187" s="156"/>
      <c r="J187" s="2"/>
      <c r="K187" s="117"/>
      <c r="L187" s="2"/>
    </row>
    <row r="188" spans="1:21" s="3" customFormat="1" ht="21" customHeight="1" x14ac:dyDescent="0.25">
      <c r="A188" s="120"/>
      <c r="B188" s="121"/>
      <c r="C188" s="122"/>
      <c r="D188" s="122"/>
      <c r="E188" s="122"/>
      <c r="F188" s="122"/>
      <c r="G188" s="123"/>
      <c r="H188" s="123"/>
      <c r="I188" s="157"/>
      <c r="J188" s="124"/>
      <c r="K188" s="125"/>
      <c r="L188" s="2"/>
    </row>
    <row r="189" spans="1:21" s="126" customFormat="1" ht="21" customHeight="1" x14ac:dyDescent="0.25">
      <c r="A189" s="144" t="s">
        <v>340</v>
      </c>
      <c r="B189" s="144"/>
      <c r="I189" s="158"/>
      <c r="J189" s="145" t="s">
        <v>341</v>
      </c>
      <c r="K189" s="145"/>
      <c r="L189" s="127"/>
      <c r="M189" s="127"/>
    </row>
    <row r="190" spans="1:21" s="126" customFormat="1" ht="21" customHeight="1" x14ac:dyDescent="0.25">
      <c r="A190" s="143" t="s">
        <v>342</v>
      </c>
      <c r="B190" s="143"/>
      <c r="I190" s="158"/>
      <c r="J190" s="146" t="s">
        <v>343</v>
      </c>
      <c r="K190" s="146"/>
      <c r="L190" s="128"/>
      <c r="M190" s="129"/>
      <c r="N190" s="129"/>
      <c r="O190" s="129"/>
      <c r="P190" s="129"/>
      <c r="Q190" s="129"/>
      <c r="R190" s="129"/>
      <c r="S190" s="129"/>
      <c r="T190" s="129"/>
      <c r="U190" s="129"/>
    </row>
    <row r="191" spans="1:21" s="126" customFormat="1" ht="21" customHeight="1" x14ac:dyDescent="0.25">
      <c r="A191" s="130"/>
      <c r="B191" s="130"/>
      <c r="I191" s="158"/>
      <c r="J191" s="130"/>
      <c r="K191" s="130"/>
      <c r="L191" s="128"/>
      <c r="M191" s="129"/>
      <c r="N191" s="129"/>
      <c r="O191" s="129"/>
      <c r="P191" s="129"/>
      <c r="Q191" s="129"/>
      <c r="R191" s="129"/>
      <c r="S191" s="129"/>
      <c r="T191" s="129"/>
      <c r="U191" s="129"/>
    </row>
    <row r="192" spans="1:21" s="126" customFormat="1" ht="21" customHeight="1" x14ac:dyDescent="0.25">
      <c r="A192" s="130"/>
      <c r="B192" s="130"/>
      <c r="I192" s="158"/>
      <c r="J192" s="130"/>
      <c r="K192" s="130"/>
      <c r="L192" s="128"/>
      <c r="M192" s="131"/>
      <c r="N192" s="129"/>
      <c r="O192" s="129"/>
      <c r="P192" s="129"/>
      <c r="Q192" s="129"/>
      <c r="R192" s="129"/>
      <c r="S192" s="129"/>
      <c r="T192" s="129"/>
      <c r="U192" s="129"/>
    </row>
    <row r="193" spans="1:12" s="3" customFormat="1" ht="21" customHeight="1" x14ac:dyDescent="0.25">
      <c r="A193" s="132"/>
      <c r="B193" s="133"/>
      <c r="C193" s="126"/>
      <c r="D193" s="126"/>
      <c r="E193" s="126"/>
      <c r="F193" s="126"/>
      <c r="G193" s="126"/>
      <c r="H193" s="126"/>
      <c r="I193" s="158"/>
      <c r="J193" s="134"/>
      <c r="K193" s="135"/>
      <c r="L193" s="2"/>
    </row>
    <row r="194" spans="1:12" s="3" customFormat="1" ht="21" customHeight="1" x14ac:dyDescent="0.25">
      <c r="A194" s="132"/>
      <c r="B194" s="133"/>
      <c r="C194" s="126"/>
      <c r="D194" s="126"/>
      <c r="E194" s="126"/>
      <c r="F194" s="126"/>
      <c r="G194" s="126"/>
      <c r="H194" s="126"/>
      <c r="I194" s="158"/>
      <c r="J194" s="134"/>
      <c r="K194" s="135"/>
      <c r="L194" s="2"/>
    </row>
    <row r="195" spans="1:12" s="126" customFormat="1" ht="21" customHeight="1" x14ac:dyDescent="0.25">
      <c r="A195" s="144" t="s">
        <v>344</v>
      </c>
      <c r="B195" s="144"/>
      <c r="I195" s="158"/>
      <c r="J195" s="144" t="s">
        <v>345</v>
      </c>
      <c r="K195" s="144"/>
      <c r="L195" s="127"/>
    </row>
    <row r="196" spans="1:12" s="126" customFormat="1" ht="21" customHeight="1" x14ac:dyDescent="0.25">
      <c r="A196" s="142" t="s">
        <v>346</v>
      </c>
      <c r="B196" s="142"/>
      <c r="I196" s="158"/>
      <c r="J196" s="143" t="s">
        <v>347</v>
      </c>
      <c r="K196" s="143"/>
      <c r="L196" s="127"/>
    </row>
    <row r="197" spans="1:12" s="3" customFormat="1" ht="280.8" customHeight="1" x14ac:dyDescent="0.25">
      <c r="A197" s="136"/>
      <c r="B197" s="137"/>
      <c r="I197" s="159"/>
      <c r="J197" s="138"/>
      <c r="K197" s="117"/>
      <c r="L197" s="2"/>
    </row>
  </sheetData>
  <mergeCells count="14">
    <mergeCell ref="A6:A7"/>
    <mergeCell ref="B1:K1"/>
    <mergeCell ref="B2:K2"/>
    <mergeCell ref="B3:K3"/>
    <mergeCell ref="A4:K4"/>
    <mergeCell ref="B5:K5"/>
    <mergeCell ref="A196:B196"/>
    <mergeCell ref="J196:K196"/>
    <mergeCell ref="A189:B189"/>
    <mergeCell ref="J189:K189"/>
    <mergeCell ref="A190:B190"/>
    <mergeCell ref="J190:K190"/>
    <mergeCell ref="A195:B195"/>
    <mergeCell ref="J195:K195"/>
  </mergeCells>
  <printOptions horizontalCentered="1"/>
  <pageMargins left="0.511811023622047" right="0.511811023622047" top="0.484251969" bottom="0.511811023622047" header="0.511811023622047" footer="0.511811023622047"/>
  <pageSetup scale="43" orientation="portrait" r:id="rId1"/>
  <headerFooter>
    <oddFooter>&amp;C&amp;22&amp;K04+033Av. Jiménez Moya esq. Correa y Cidrón, Centro de los Héroes, Santo Domingo, República Doinciana.  Tel (809) 533-3686</oddFooter>
    <evenHeader xml:space="preserve">&amp;C&amp;[Página1
</evenHeader>
    <firstFooter>&amp;CPAGINA - 1</firstFooter>
  </headerFooter>
  <rowBreaks count="3" manualBreakCount="3">
    <brk id="36" max="10" man="1"/>
    <brk id="88" max="10" man="1"/>
    <brk id="131" max="1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EJEC. FEB-2022</vt:lpstr>
      <vt:lpstr>ACUMULADO-2022</vt:lpstr>
      <vt:lpstr>'ACUMULADO-2022'!Área_de_impresión</vt:lpstr>
      <vt:lpstr>'EJEC. FEB-2022'!Área_de_impresión</vt:lpstr>
      <vt:lpstr>'ACUMULADO-2022'!Títulos_a_imprimir</vt:lpstr>
      <vt:lpstr>'EJEC. FEB-2022'!Títulos_a_imprimir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Carlos Marquez</cp:lastModifiedBy>
  <cp:lastPrinted>2022-03-10T14:25:06Z</cp:lastPrinted>
  <dcterms:created xsi:type="dcterms:W3CDTF">2022-03-09T14:21:30Z</dcterms:created>
  <dcterms:modified xsi:type="dcterms:W3CDTF">2022-03-10T15:02:33Z</dcterms:modified>
</cp:coreProperties>
</file>