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eLibro"/>
  <mc:AlternateContent xmlns:mc="http://schemas.openxmlformats.org/markup-compatibility/2006">
    <mc:Choice Requires="x15">
      <x15ac:absPath xmlns:x15ac="http://schemas.microsoft.com/office/spreadsheetml/2010/11/ac" url="C:\Users\durena\Desktop\Proyecto de Presupuesto 2023\"/>
    </mc:Choice>
  </mc:AlternateContent>
  <xr:revisionPtr revIDLastSave="0" documentId="13_ncr:1_{E9B308B5-F3FE-44CC-8999-9AE97F61899E}" xr6:coauthVersionLast="47" xr6:coauthVersionMax="47" xr10:uidLastSave="{00000000-0000-0000-0000-000000000000}"/>
  <bookViews>
    <workbookView xWindow="-120" yWindow="-120" windowWidth="29040" windowHeight="15840" tabRatio="958" firstSheet="15" activeTab="15" xr2:uid="{00000000-000D-0000-FFFF-FFFF00000000}"/>
  </bookViews>
  <sheets>
    <sheet name="2-objetivos y metas" sheetId="13" state="hidden" r:id="rId1"/>
    <sheet name="mision y vision " sheetId="42" state="hidden" r:id="rId2"/>
    <sheet name="ESTRUCT. PROG. " sheetId="37" state="hidden" r:id="rId3"/>
    <sheet name="8 Pto.-Gastos-1(Direc. y Coord." sheetId="17" state="hidden" r:id="rId4"/>
    <sheet name="8 Pto.-Gastos-1(Gest. Adm.y F.)" sheetId="31" state="hidden" r:id="rId5"/>
    <sheet name="8 Pto.-Gastos-1 (Gest P.D.Ins.)" sheetId="26" state="hidden" r:id="rId6"/>
    <sheet name="8 Pto.-Gastos-1 (Ases.P.ytransp" sheetId="27" state="hidden" r:id="rId7"/>
    <sheet name="8 Pto.-Gastos-1(Prom. est.Ser.)" sheetId="41" state="hidden" r:id="rId8"/>
    <sheet name="8 Pto.-Gastos-1(Asist Soc. T)" sheetId="43" state="hidden" r:id="rId9"/>
    <sheet name="8 Pto.-Gastos-1(Acc. Form.N.Gob" sheetId="44" state="hidden" r:id="rId10"/>
    <sheet name="8 Pto.-Gastos-1 (Deuda pub.)" sheetId="33" state="hidden" r:id="rId11"/>
    <sheet name="8 Pto.-Gastos-1(Const. Esp.)" sheetId="32" state="hidden" r:id="rId12"/>
    <sheet name="8 Pto.-Gastos-1(Transf. Act. F)" sheetId="34" state="hidden" r:id="rId13"/>
    <sheet name="9 Pto-INGRESOS." sheetId="15" state="hidden" r:id="rId14"/>
    <sheet name="DETALLES INGRESOS" sheetId="23" state="hidden" r:id="rId15"/>
    <sheet name="PRESUPUESTO 2023" sheetId="38" r:id="rId16"/>
    <sheet name="RESUMEN CUENTAS " sheetId="45" state="hidden" r:id="rId17"/>
    <sheet name="sec gral" sheetId="46" state="hidden" r:id="rId18"/>
  </sheets>
  <definedNames>
    <definedName name="_xlnm._FilterDatabase" localSheetId="15" hidden="1">'PRESUPUESTO 2023'!$A$7:$J$202</definedName>
    <definedName name="_xlnm.Print_Area" localSheetId="0">'2-objetivos y metas'!$A$1:$H$37</definedName>
    <definedName name="_xlnm.Print_Area" localSheetId="6">'8 Pto.-Gastos-1 (Ases.P.ytransp'!$A$1:$AC$85</definedName>
    <definedName name="_xlnm.Print_Area" localSheetId="10">'8 Pto.-Gastos-1 (Deuda pub.)'!$A$1:$AL$30</definedName>
    <definedName name="_xlnm.Print_Area" localSheetId="5">'8 Pto.-Gastos-1 (Gest P.D.Ins.)'!$A$1:$AC$96</definedName>
    <definedName name="_xlnm.Print_Area" localSheetId="9">'8 Pto.-Gastos-1(Acc. Form.N.Gob'!$A$1:$AC$104</definedName>
    <definedName name="_xlnm.Print_Area" localSheetId="8">'8 Pto.-Gastos-1(Asist Soc. T)'!$A$1:$AC$104</definedName>
    <definedName name="_xlnm.Print_Area" localSheetId="11">'8 Pto.-Gastos-1(Const. Esp.)'!$A$1:$AC$27</definedName>
    <definedName name="_xlnm.Print_Area" localSheetId="3">'8 Pto.-Gastos-1(Direc. y Coord.'!$A$1:$AC$113</definedName>
    <definedName name="_xlnm.Print_Area" localSheetId="4">'8 Pto.-Gastos-1(Gest. Adm.y F.)'!$A$1:$AC$97</definedName>
    <definedName name="_xlnm.Print_Area" localSheetId="7">'8 Pto.-Gastos-1(Prom. est.Ser.)'!$A$1:$AC$104</definedName>
    <definedName name="_xlnm.Print_Area" localSheetId="12">'8 Pto.-Gastos-1(Transf. Act. F)'!$A$1:$AI$31</definedName>
    <definedName name="_xlnm.Print_Area" localSheetId="13">'9 Pto-INGRESOS.'!$A$1:$S$30</definedName>
    <definedName name="_xlnm.Print_Area" localSheetId="14">'DETALLES INGRESOS'!$A$1:$C$31</definedName>
    <definedName name="_xlnm.Print_Area" localSheetId="2">'ESTRUCT. PROG. '!$A$1:$F$42</definedName>
    <definedName name="_xlnm.Print_Area" localSheetId="1">'mision y vision '!$A$1:$H$58</definedName>
    <definedName name="_xlnm.Print_Area" localSheetId="15">'PRESUPUESTO 2023'!$A$1:$E$209</definedName>
    <definedName name="_xlnm.Print_Titles" localSheetId="6">'8 Pto.-Gastos-1 (Ases.P.ytransp'!$1:$15</definedName>
    <definedName name="_xlnm.Print_Titles" localSheetId="10">'8 Pto.-Gastos-1 (Deuda pub.)'!$1:$15</definedName>
    <definedName name="_xlnm.Print_Titles" localSheetId="5">'8 Pto.-Gastos-1 (Gest P.D.Ins.)'!$1:$15</definedName>
    <definedName name="_xlnm.Print_Titles" localSheetId="9">'8 Pto.-Gastos-1(Acc. Form.N.Gob'!$1:$15</definedName>
    <definedName name="_xlnm.Print_Titles" localSheetId="8">'8 Pto.-Gastos-1(Asist Soc. T)'!$1:$15</definedName>
    <definedName name="_xlnm.Print_Titles" localSheetId="11">'8 Pto.-Gastos-1(Const. Esp.)'!$1:$16</definedName>
    <definedName name="_xlnm.Print_Titles" localSheetId="3">'8 Pto.-Gastos-1(Direc. y Coord.'!$1:$15</definedName>
    <definedName name="_xlnm.Print_Titles" localSheetId="4">'8 Pto.-Gastos-1(Gest. Adm.y F.)'!$1:$15</definedName>
    <definedName name="_xlnm.Print_Titles" localSheetId="7">'8 Pto.-Gastos-1(Prom. est.Ser.)'!$1:$15</definedName>
    <definedName name="_xlnm.Print_Titles" localSheetId="12">'8 Pto.-Gastos-1(Transf. Act. F)'!$1:$16</definedName>
    <definedName name="_xlnm.Print_Titles" localSheetId="15">'PRESUPUESTO 2023'!$3:$7</definedName>
  </definedNames>
  <calcPr calcId="181029"/>
</workbook>
</file>

<file path=xl/calcChain.xml><?xml version="1.0" encoding="utf-8"?>
<calcChain xmlns="http://schemas.openxmlformats.org/spreadsheetml/2006/main">
  <c r="E201" i="38" l="1"/>
  <c r="E10" i="45" s="1"/>
  <c r="F6" i="46"/>
  <c r="F5" i="46"/>
  <c r="F4" i="46"/>
  <c r="E11" i="46"/>
  <c r="AE22" i="34"/>
  <c r="AI22" i="34" s="1"/>
  <c r="C148" i="38" s="1"/>
  <c r="D148" i="38" s="1"/>
  <c r="E148" i="38" s="1"/>
  <c r="F148" i="38" s="1"/>
  <c r="AF22" i="34"/>
  <c r="AG22" i="34"/>
  <c r="AH22" i="34"/>
  <c r="Y68" i="17"/>
  <c r="Z68" i="17" s="1"/>
  <c r="AA68" i="17" s="1"/>
  <c r="AB68" i="17" s="1"/>
  <c r="Y66" i="41"/>
  <c r="Y66" i="43"/>
  <c r="Z66" i="43" s="1"/>
  <c r="AA66" i="43" s="1"/>
  <c r="AB66" i="43" s="1"/>
  <c r="Y66" i="44"/>
  <c r="Z66" i="44"/>
  <c r="AA66" i="44" s="1"/>
  <c r="AB66" i="44" s="1"/>
  <c r="D10" i="38"/>
  <c r="E10" i="38" s="1"/>
  <c r="E9" i="38" s="1"/>
  <c r="D11" i="38"/>
  <c r="E11" i="38" s="1"/>
  <c r="F11" i="38" s="1"/>
  <c r="E12" i="38"/>
  <c r="F12" i="38" s="1"/>
  <c r="D13" i="38"/>
  <c r="E13" i="38" s="1"/>
  <c r="F13" i="38" s="1"/>
  <c r="D17" i="38"/>
  <c r="E17" i="38" s="1"/>
  <c r="F17" i="38" s="1"/>
  <c r="Y25" i="17"/>
  <c r="AC25" i="17" s="1"/>
  <c r="Z25" i="17"/>
  <c r="AA25" i="17" s="1"/>
  <c r="AB25" i="17" s="1"/>
  <c r="Y24" i="31"/>
  <c r="AC24" i="31" s="1"/>
  <c r="Z24" i="31"/>
  <c r="AA24" i="31"/>
  <c r="AB24" i="31"/>
  <c r="Y25" i="26"/>
  <c r="Z25" i="26"/>
  <c r="AA25" i="26"/>
  <c r="AC25" i="26" s="1"/>
  <c r="AB25" i="26"/>
  <c r="Y24" i="27"/>
  <c r="AC24" i="27" s="1"/>
  <c r="Z24" i="27"/>
  <c r="AA24" i="27"/>
  <c r="AB24" i="27"/>
  <c r="Y23" i="41"/>
  <c r="Z23" i="41"/>
  <c r="AA23" i="41" s="1"/>
  <c r="AB23" i="41" s="1"/>
  <c r="Y23" i="43"/>
  <c r="Z23" i="43" s="1"/>
  <c r="AA23" i="43" s="1"/>
  <c r="AB23" i="43"/>
  <c r="AC23" i="43" s="1"/>
  <c r="Y23" i="44"/>
  <c r="Y26" i="17"/>
  <c r="Z26" i="17" s="1"/>
  <c r="AA26" i="17" s="1"/>
  <c r="AB26" i="17" s="1"/>
  <c r="Y25" i="31"/>
  <c r="Z25" i="31"/>
  <c r="AC25" i="31" s="1"/>
  <c r="AA25" i="31"/>
  <c r="AB25" i="31"/>
  <c r="Y26" i="26"/>
  <c r="AC26" i="26" s="1"/>
  <c r="Z26" i="26"/>
  <c r="AA26" i="26"/>
  <c r="AB26" i="26"/>
  <c r="Y25" i="27"/>
  <c r="AC25" i="27" s="1"/>
  <c r="Z25" i="27"/>
  <c r="AA25" i="27"/>
  <c r="AB25" i="27"/>
  <c r="D20" i="38"/>
  <c r="E20" i="38" s="1"/>
  <c r="F20" i="38" s="1"/>
  <c r="Y27" i="17"/>
  <c r="Z27" i="17"/>
  <c r="AA27" i="17"/>
  <c r="AB27" i="17" s="1"/>
  <c r="Y26" i="31"/>
  <c r="Z26" i="31"/>
  <c r="AA26" i="31"/>
  <c r="AB26" i="31"/>
  <c r="Y27" i="26"/>
  <c r="Z27" i="26"/>
  <c r="AA27" i="26"/>
  <c r="AB27" i="26"/>
  <c r="AC27" i="26" s="1"/>
  <c r="Y26" i="27"/>
  <c r="AC26" i="27" s="1"/>
  <c r="Z26" i="27"/>
  <c r="AA26" i="27"/>
  <c r="AB26" i="27"/>
  <c r="Y28" i="17"/>
  <c r="Z28" i="17" s="1"/>
  <c r="AA28" i="17" s="1"/>
  <c r="AB28" i="17" s="1"/>
  <c r="X25" i="41"/>
  <c r="Y25" i="41"/>
  <c r="Z25" i="41"/>
  <c r="AA25" i="41" s="1"/>
  <c r="AB25" i="41" s="1"/>
  <c r="X25" i="43"/>
  <c r="Y25" i="43" s="1"/>
  <c r="X25" i="44"/>
  <c r="Y25" i="44"/>
  <c r="Z25" i="44" s="1"/>
  <c r="AA25" i="44" s="1"/>
  <c r="AB25" i="44" s="1"/>
  <c r="AC25" i="44"/>
  <c r="Y32" i="17"/>
  <c r="Z32" i="17"/>
  <c r="AA32" i="17" s="1"/>
  <c r="AB32" i="17" s="1"/>
  <c r="Y31" i="31"/>
  <c r="AC31" i="31" s="1"/>
  <c r="Z31" i="31"/>
  <c r="AA31" i="31"/>
  <c r="AB31" i="31"/>
  <c r="Y32" i="26"/>
  <c r="Z32" i="26"/>
  <c r="AA32" i="26"/>
  <c r="AB32" i="26"/>
  <c r="Y31" i="27"/>
  <c r="Z31" i="27"/>
  <c r="AA31" i="27"/>
  <c r="AB31" i="27" s="1"/>
  <c r="D27" i="38"/>
  <c r="E27" i="38" s="1"/>
  <c r="F27" i="38" s="1"/>
  <c r="D29" i="38"/>
  <c r="E29" i="38" s="1"/>
  <c r="F29" i="38" s="1"/>
  <c r="D30" i="38"/>
  <c r="E30" i="38" s="1"/>
  <c r="F30" i="38" s="1"/>
  <c r="D31" i="38"/>
  <c r="E31" i="38" s="1"/>
  <c r="F31" i="38" s="1"/>
  <c r="D34" i="38"/>
  <c r="E34" i="38" s="1"/>
  <c r="F34" i="38" s="1"/>
  <c r="E6" i="45"/>
  <c r="E7" i="45"/>
  <c r="Y45" i="17"/>
  <c r="Y44" i="31"/>
  <c r="Z44" i="31" s="1"/>
  <c r="AA44" i="31"/>
  <c r="AB44" i="31"/>
  <c r="AC44" i="31" s="1"/>
  <c r="Y45" i="26"/>
  <c r="Z45" i="26"/>
  <c r="AA45" i="26"/>
  <c r="AB45" i="26" s="1"/>
  <c r="Y45" i="27"/>
  <c r="AC45" i="27" s="1"/>
  <c r="Z45" i="27"/>
  <c r="AA45" i="27" s="1"/>
  <c r="AB45" i="27" s="1"/>
  <c r="Y42" i="41"/>
  <c r="Z42" i="41" s="1"/>
  <c r="AA42" i="41" s="1"/>
  <c r="AB42" i="41"/>
  <c r="Y42" i="43"/>
  <c r="Y42" i="44"/>
  <c r="Y46" i="17"/>
  <c r="Z46" i="17"/>
  <c r="AA46" i="17"/>
  <c r="AB46" i="17"/>
  <c r="Y45" i="31"/>
  <c r="Z45" i="31"/>
  <c r="AA45" i="31" s="1"/>
  <c r="AB45" i="31" s="1"/>
  <c r="Y46" i="27"/>
  <c r="Y43" i="41"/>
  <c r="Z43" i="41" s="1"/>
  <c r="AA43" i="41"/>
  <c r="AB43" i="41" s="1"/>
  <c r="Y43" i="43"/>
  <c r="AC43" i="43" s="1"/>
  <c r="Z43" i="43"/>
  <c r="AA43" i="43"/>
  <c r="AB43" i="43" s="1"/>
  <c r="Y43" i="44"/>
  <c r="Z43" i="44"/>
  <c r="AA43" i="44" s="1"/>
  <c r="AB43" i="44" s="1"/>
  <c r="Y47" i="17"/>
  <c r="Y46" i="31"/>
  <c r="Z46" i="31" s="1"/>
  <c r="AA46" i="31" s="1"/>
  <c r="AB46" i="31" s="1"/>
  <c r="Y47" i="26"/>
  <c r="Z47" i="26" s="1"/>
  <c r="AA47" i="26" s="1"/>
  <c r="AB47" i="26" s="1"/>
  <c r="Y48" i="31"/>
  <c r="D50" i="38"/>
  <c r="E50" i="38" s="1"/>
  <c r="F50" i="38" s="1"/>
  <c r="E52" i="38"/>
  <c r="F52" i="38" s="1"/>
  <c r="D53" i="38"/>
  <c r="E53" i="38" s="1"/>
  <c r="F53" i="38" s="1"/>
  <c r="E54" i="38"/>
  <c r="F54" i="38" s="1"/>
  <c r="E55" i="38"/>
  <c r="F55" i="38" s="1"/>
  <c r="D56" i="38"/>
  <c r="E56" i="38" s="1"/>
  <c r="F56" i="38" s="1"/>
  <c r="E57" i="38"/>
  <c r="F57" i="38" s="1"/>
  <c r="Y53" i="17"/>
  <c r="Z53" i="17"/>
  <c r="AA53" i="17" s="1"/>
  <c r="AB53" i="17" s="1"/>
  <c r="Y54" i="31"/>
  <c r="Y57" i="26"/>
  <c r="Z57" i="26" s="1"/>
  <c r="AA57" i="26" s="1"/>
  <c r="Y55" i="27"/>
  <c r="Z55" i="27"/>
  <c r="AA55" i="27"/>
  <c r="AB55" i="27" s="1"/>
  <c r="Y50" i="41"/>
  <c r="Z50" i="41"/>
  <c r="AA50" i="41" s="1"/>
  <c r="AB50" i="41" s="1"/>
  <c r="Y50" i="43"/>
  <c r="Z50" i="43" s="1"/>
  <c r="AA50" i="43" s="1"/>
  <c r="AB50" i="43"/>
  <c r="AC50" i="43" s="1"/>
  <c r="Y50" i="44"/>
  <c r="Y54" i="17"/>
  <c r="Z54" i="17" s="1"/>
  <c r="AA54" i="17" s="1"/>
  <c r="AB54" i="17" s="1"/>
  <c r="Y55" i="31"/>
  <c r="Z55" i="31"/>
  <c r="AA55" i="31" s="1"/>
  <c r="AB55" i="31" s="1"/>
  <c r="Y58" i="26"/>
  <c r="AC58" i="26" s="1"/>
  <c r="Z58" i="26"/>
  <c r="AA58" i="26" s="1"/>
  <c r="AB58" i="26" s="1"/>
  <c r="Y56" i="27"/>
  <c r="Y51" i="41"/>
  <c r="Z51" i="41" s="1"/>
  <c r="AA51" i="41" s="1"/>
  <c r="AB51" i="41" s="1"/>
  <c r="Y51" i="43"/>
  <c r="AC51" i="43" s="1"/>
  <c r="Z51" i="43"/>
  <c r="AA51" i="43"/>
  <c r="AB51" i="43" s="1"/>
  <c r="Y51" i="44"/>
  <c r="Z51" i="44"/>
  <c r="AA51" i="44" s="1"/>
  <c r="AB51" i="44" s="1"/>
  <c r="D60" i="38"/>
  <c r="E60" i="38" s="1"/>
  <c r="F60" i="38" s="1"/>
  <c r="D62" i="38"/>
  <c r="E62" i="38" s="1"/>
  <c r="F62" i="38" s="1"/>
  <c r="E63" i="38"/>
  <c r="F63" i="38" s="1"/>
  <c r="Y58" i="17"/>
  <c r="Z58" i="17" s="1"/>
  <c r="AA58" i="17" s="1"/>
  <c r="AB58" i="17" s="1"/>
  <c r="Y59" i="31"/>
  <c r="Z59" i="31" s="1"/>
  <c r="AA59" i="31" s="1"/>
  <c r="AB59" i="31" s="1"/>
  <c r="Y63" i="26"/>
  <c r="Z63" i="26"/>
  <c r="AA63" i="26"/>
  <c r="AB63" i="26" s="1"/>
  <c r="Y61" i="27"/>
  <c r="AC61" i="27" s="1"/>
  <c r="Z61" i="27"/>
  <c r="AA61" i="27" s="1"/>
  <c r="AB61" i="27" s="1"/>
  <c r="Y55" i="41"/>
  <c r="Y55" i="43"/>
  <c r="Z55" i="43" s="1"/>
  <c r="AA55" i="43"/>
  <c r="AB55" i="43" s="1"/>
  <c r="Y55" i="44"/>
  <c r="Z55" i="44"/>
  <c r="AA55" i="44"/>
  <c r="AB55" i="44" s="1"/>
  <c r="D66" i="38"/>
  <c r="E66" i="38" s="1"/>
  <c r="F66" i="38" s="1"/>
  <c r="Y60" i="31"/>
  <c r="Z60" i="31" s="1"/>
  <c r="AA60" i="31" s="1"/>
  <c r="AB60" i="31"/>
  <c r="AC60" i="31" s="1"/>
  <c r="C67" i="38" s="1"/>
  <c r="D67" i="38" s="1"/>
  <c r="E67" i="38" s="1"/>
  <c r="F67" i="38" s="1"/>
  <c r="D68" i="38"/>
  <c r="E68" i="38" s="1"/>
  <c r="F68" i="38" s="1"/>
  <c r="E69" i="38"/>
  <c r="F69" i="38" s="1"/>
  <c r="D74" i="38"/>
  <c r="E74" i="38" s="1"/>
  <c r="F74" i="38" s="1"/>
  <c r="E75" i="38"/>
  <c r="F75" i="38" s="1"/>
  <c r="E76" i="38"/>
  <c r="F76" i="38" s="1"/>
  <c r="E77" i="38"/>
  <c r="F77" i="38" s="1"/>
  <c r="Y65" i="17"/>
  <c r="Z65" i="17" s="1"/>
  <c r="AA65" i="17" s="1"/>
  <c r="AB65" i="17"/>
  <c r="Y66" i="31"/>
  <c r="Y72" i="26"/>
  <c r="Y70" i="27"/>
  <c r="Z70" i="27" s="1"/>
  <c r="AA70" i="27" s="1"/>
  <c r="AB70" i="27" s="1"/>
  <c r="Y63" i="41"/>
  <c r="Y63" i="43"/>
  <c r="Y63" i="44"/>
  <c r="AC63" i="44" s="1"/>
  <c r="Z63" i="44"/>
  <c r="AA63" i="44" s="1"/>
  <c r="AB63" i="44" s="1"/>
  <c r="D79" i="38"/>
  <c r="E79" i="38" s="1"/>
  <c r="F79" i="38" s="1"/>
  <c r="D80" i="38"/>
  <c r="E80" i="38" s="1"/>
  <c r="F80" i="38" s="1"/>
  <c r="D81" i="38"/>
  <c r="E81" i="38" s="1"/>
  <c r="F81" i="38" s="1"/>
  <c r="Y68" i="31"/>
  <c r="Y69" i="31"/>
  <c r="Z69" i="31"/>
  <c r="AA69" i="31" s="1"/>
  <c r="AB69" i="31" s="1"/>
  <c r="D84" i="38"/>
  <c r="E84" i="38" s="1"/>
  <c r="F84" i="38" s="1"/>
  <c r="E86" i="38"/>
  <c r="F86" i="38" s="1"/>
  <c r="E87" i="38"/>
  <c r="F87" i="38" s="1"/>
  <c r="E88" i="38"/>
  <c r="F88" i="38" s="1"/>
  <c r="E89" i="38"/>
  <c r="F89" i="38" s="1"/>
  <c r="Y73" i="27"/>
  <c r="Z73" i="27"/>
  <c r="AA73" i="27"/>
  <c r="AB73" i="27"/>
  <c r="Y70" i="44"/>
  <c r="Z70" i="44"/>
  <c r="AA70" i="44" s="1"/>
  <c r="AB70" i="44" s="1"/>
  <c r="Y73" i="17"/>
  <c r="Z73" i="17" s="1"/>
  <c r="AA73" i="17" s="1"/>
  <c r="AB73" i="17" s="1"/>
  <c r="AC73" i="17"/>
  <c r="C92" i="38"/>
  <c r="D92" i="38" s="1"/>
  <c r="E92" i="38" s="1"/>
  <c r="F92" i="38" s="1"/>
  <c r="Y70" i="31"/>
  <c r="AC70" i="31" s="1"/>
  <c r="C94" i="38" s="1"/>
  <c r="D94" i="38" s="1"/>
  <c r="E94" i="38" s="1"/>
  <c r="F94" i="38" s="1"/>
  <c r="Z70" i="31"/>
  <c r="AA70" i="31" s="1"/>
  <c r="AB70" i="31" s="1"/>
  <c r="Y75" i="17"/>
  <c r="Z75" i="17" s="1"/>
  <c r="AA75" i="17" s="1"/>
  <c r="AB75" i="17" s="1"/>
  <c r="Y76" i="27"/>
  <c r="Z76" i="27"/>
  <c r="AA76" i="27" s="1"/>
  <c r="AB76" i="27" s="1"/>
  <c r="Y72" i="41"/>
  <c r="Y72" i="43"/>
  <c r="Z72" i="43"/>
  <c r="AA72" i="43" s="1"/>
  <c r="AB72" i="43" s="1"/>
  <c r="Y72" i="44"/>
  <c r="Z72" i="44" s="1"/>
  <c r="AA72" i="44" s="1"/>
  <c r="AB72" i="44" s="1"/>
  <c r="E107" i="38"/>
  <c r="F107" i="38" s="1"/>
  <c r="Y75" i="31"/>
  <c r="AC75" i="31" s="1"/>
  <c r="Z75" i="31"/>
  <c r="AA75" i="31" s="1"/>
  <c r="AB75" i="31" s="1"/>
  <c r="Y79" i="26"/>
  <c r="Z79" i="26"/>
  <c r="AA79" i="26" s="1"/>
  <c r="Y76" i="31"/>
  <c r="Z76" i="31"/>
  <c r="AA76" i="31" s="1"/>
  <c r="AB76" i="31" s="1"/>
  <c r="Y80" i="26"/>
  <c r="Z80" i="26"/>
  <c r="AA80" i="26" s="1"/>
  <c r="AB80" i="26" s="1"/>
  <c r="D110" i="38"/>
  <c r="E110" i="38" s="1"/>
  <c r="F110" i="38" s="1"/>
  <c r="Y81" i="17"/>
  <c r="Y82" i="17"/>
  <c r="Z82" i="17"/>
  <c r="Y77" i="31"/>
  <c r="AC77" i="31" s="1"/>
  <c r="Z77" i="31"/>
  <c r="AA77" i="31" s="1"/>
  <c r="AB77" i="31" s="1"/>
  <c r="Y81" i="26"/>
  <c r="Y79" i="41"/>
  <c r="Z79" i="41" s="1"/>
  <c r="AC79" i="41" s="1"/>
  <c r="AA79" i="41"/>
  <c r="AB79" i="41"/>
  <c r="Y79" i="43"/>
  <c r="AC79" i="43" s="1"/>
  <c r="Z79" i="43"/>
  <c r="AA79" i="43"/>
  <c r="AB79" i="43" s="1"/>
  <c r="Y78" i="44"/>
  <c r="Z78" i="44"/>
  <c r="AA78" i="44" s="1"/>
  <c r="AB78" i="44" s="1"/>
  <c r="D114" i="38"/>
  <c r="E114" i="38" s="1"/>
  <c r="F114" i="38" s="1"/>
  <c r="C115" i="38"/>
  <c r="D115" i="38" s="1"/>
  <c r="E115" i="38" s="1"/>
  <c r="F115" i="38" s="1"/>
  <c r="Y85" i="17"/>
  <c r="Z85" i="17" s="1"/>
  <c r="AA85" i="17" s="1"/>
  <c r="AB85" i="17" s="1"/>
  <c r="AC85" i="17"/>
  <c r="Y79" i="31"/>
  <c r="Z79" i="31" s="1"/>
  <c r="AA79" i="31" s="1"/>
  <c r="AB79" i="31" s="1"/>
  <c r="Y83" i="26"/>
  <c r="Z83" i="26"/>
  <c r="AA83" i="26"/>
  <c r="AB83" i="26"/>
  <c r="Y82" i="41"/>
  <c r="Z82" i="41"/>
  <c r="AA82" i="41" s="1"/>
  <c r="AB82" i="41" s="1"/>
  <c r="Y82" i="43"/>
  <c r="Y82" i="44"/>
  <c r="Z82" i="44" s="1"/>
  <c r="AA82" i="44"/>
  <c r="AB82" i="44"/>
  <c r="AC82" i="44"/>
  <c r="Y86" i="17"/>
  <c r="Y80" i="31"/>
  <c r="Z80" i="31"/>
  <c r="AA80" i="31" s="1"/>
  <c r="AB80" i="31" s="1"/>
  <c r="Y84" i="26"/>
  <c r="Z84" i="26"/>
  <c r="AA84" i="26"/>
  <c r="AB84" i="26" s="1"/>
  <c r="Y83" i="41"/>
  <c r="Z83" i="41" s="1"/>
  <c r="AA83" i="41" s="1"/>
  <c r="AB83" i="41" s="1"/>
  <c r="AC83" i="41"/>
  <c r="Y83" i="43"/>
  <c r="Z83" i="43" s="1"/>
  <c r="AA83" i="43" s="1"/>
  <c r="AB83" i="43" s="1"/>
  <c r="Y83" i="44"/>
  <c r="Z83" i="44"/>
  <c r="AA83" i="44" s="1"/>
  <c r="AB83" i="44" s="1"/>
  <c r="D118" i="38"/>
  <c r="E118" i="38" s="1"/>
  <c r="F118" i="38" s="1"/>
  <c r="Y83" i="31"/>
  <c r="Y87" i="26"/>
  <c r="Z87" i="26"/>
  <c r="AA87" i="26"/>
  <c r="AC87" i="26" s="1"/>
  <c r="AB87" i="26"/>
  <c r="D122" i="38"/>
  <c r="E122" i="38" s="1"/>
  <c r="F122" i="38" s="1"/>
  <c r="Y84" i="31"/>
  <c r="Z84" i="31"/>
  <c r="AA84" i="31" s="1"/>
  <c r="AB84" i="31" s="1"/>
  <c r="Y88" i="26"/>
  <c r="Z88" i="26" s="1"/>
  <c r="AA88" i="26" s="1"/>
  <c r="AB88" i="26" s="1"/>
  <c r="D125" i="38"/>
  <c r="E125" i="38" s="1"/>
  <c r="F125" i="38" s="1"/>
  <c r="Y86" i="31"/>
  <c r="D127" i="38"/>
  <c r="E127" i="38" s="1"/>
  <c r="F127" i="38" s="1"/>
  <c r="Y89" i="31"/>
  <c r="Z89" i="31"/>
  <c r="AA89" i="31" s="1"/>
  <c r="AB89" i="31" s="1"/>
  <c r="E131" i="38"/>
  <c r="F131" i="38" s="1"/>
  <c r="Y91" i="31"/>
  <c r="Z91" i="31" s="1"/>
  <c r="AA91" i="31" s="1"/>
  <c r="AB91" i="31" s="1"/>
  <c r="D133" i="38"/>
  <c r="E133" i="38" s="1"/>
  <c r="F133" i="38" s="1"/>
  <c r="E134" i="38"/>
  <c r="F134" i="38" s="1"/>
  <c r="E136" i="38"/>
  <c r="F136" i="38" s="1"/>
  <c r="D137" i="38"/>
  <c r="E137" i="38" s="1"/>
  <c r="F137" i="38" s="1"/>
  <c r="E138" i="38"/>
  <c r="F138" i="38" s="1"/>
  <c r="D139" i="38"/>
  <c r="E139" i="38" s="1"/>
  <c r="F139" i="38" s="1"/>
  <c r="Y94" i="17"/>
  <c r="Z94" i="17"/>
  <c r="AA94" i="17" s="1"/>
  <c r="AB94" i="17" s="1"/>
  <c r="Y90" i="41"/>
  <c r="Y90" i="43"/>
  <c r="Z90" i="43" s="1"/>
  <c r="AA90" i="43" s="1"/>
  <c r="AB90" i="43" s="1"/>
  <c r="AC90" i="43"/>
  <c r="Y90" i="44"/>
  <c r="Z90" i="44" s="1"/>
  <c r="AA90" i="44" s="1"/>
  <c r="AB90" i="44" s="1"/>
  <c r="E141" i="38"/>
  <c r="F141" i="38" s="1"/>
  <c r="F14" i="38"/>
  <c r="F24" i="38"/>
  <c r="F28" i="38"/>
  <c r="F35" i="38"/>
  <c r="F36" i="38"/>
  <c r="F37" i="38"/>
  <c r="F47" i="38"/>
  <c r="F61" i="38"/>
  <c r="F64" i="38"/>
  <c r="F90" i="38"/>
  <c r="F93" i="38"/>
  <c r="E96" i="38"/>
  <c r="F96" i="38" s="1"/>
  <c r="F128" i="38"/>
  <c r="F129" i="38"/>
  <c r="F149" i="38"/>
  <c r="F155" i="38"/>
  <c r="F158" i="38"/>
  <c r="E173" i="38"/>
  <c r="F173" i="38" s="1"/>
  <c r="F174" i="38"/>
  <c r="F177" i="38"/>
  <c r="E189" i="38"/>
  <c r="F189" i="38" s="1"/>
  <c r="E190" i="38"/>
  <c r="F190" i="38" s="1"/>
  <c r="E191" i="38"/>
  <c r="F191" i="38" s="1"/>
  <c r="E192" i="38"/>
  <c r="F192" i="38" s="1"/>
  <c r="E193" i="38"/>
  <c r="F193" i="38" s="1"/>
  <c r="E194" i="38"/>
  <c r="F194" i="38" s="1"/>
  <c r="E195" i="38"/>
  <c r="F195" i="38" s="1"/>
  <c r="E196" i="38"/>
  <c r="F196" i="38" s="1"/>
  <c r="F197" i="38"/>
  <c r="E198" i="38"/>
  <c r="F198" i="38" s="1"/>
  <c r="E38" i="38"/>
  <c r="F38" i="38" s="1"/>
  <c r="E39" i="38"/>
  <c r="F39" i="38" s="1"/>
  <c r="E40" i="38"/>
  <c r="F40" i="38" s="1"/>
  <c r="E41" i="38"/>
  <c r="F41" i="38" s="1"/>
  <c r="E43" i="38"/>
  <c r="F43" i="38" s="1"/>
  <c r="E143" i="38"/>
  <c r="F143" i="38" s="1"/>
  <c r="E144" i="38"/>
  <c r="F144" i="38" s="1"/>
  <c r="E145" i="38"/>
  <c r="F145" i="38" s="1"/>
  <c r="E146" i="38"/>
  <c r="F146" i="38" s="1"/>
  <c r="E147" i="38"/>
  <c r="F147" i="38" s="1"/>
  <c r="E160" i="38"/>
  <c r="F160" i="38" s="1"/>
  <c r="E172" i="38"/>
  <c r="F172" i="38" s="1"/>
  <c r="D23" i="38"/>
  <c r="F23" i="38" s="1"/>
  <c r="D33" i="38"/>
  <c r="F33" i="38" s="1"/>
  <c r="D201" i="38"/>
  <c r="D200" i="38" s="1"/>
  <c r="D176" i="38"/>
  <c r="E176" i="38" s="1"/>
  <c r="F176" i="38" s="1"/>
  <c r="D178" i="38"/>
  <c r="E178" i="38" s="1"/>
  <c r="F178" i="38" s="1"/>
  <c r="D181" i="38"/>
  <c r="F181" i="38" s="1"/>
  <c r="D182" i="38"/>
  <c r="F182" i="38" s="1"/>
  <c r="Y110" i="17"/>
  <c r="Z110" i="17" s="1"/>
  <c r="AA110" i="17" s="1"/>
  <c r="AB110" i="17" s="1"/>
  <c r="D151" i="38"/>
  <c r="E151" i="38" s="1"/>
  <c r="F151" i="38" s="1"/>
  <c r="D154" i="38"/>
  <c r="E154" i="38" s="1"/>
  <c r="F154" i="38" s="1"/>
  <c r="AE26" i="34"/>
  <c r="AI26" i="34" s="1"/>
  <c r="C156" i="38" s="1"/>
  <c r="D156" i="38" s="1"/>
  <c r="F156" i="38" s="1"/>
  <c r="AF26" i="34"/>
  <c r="AG26" i="34"/>
  <c r="AH26" i="34"/>
  <c r="D159" i="38"/>
  <c r="F159" i="38" s="1"/>
  <c r="D120" i="38"/>
  <c r="F120" i="38" s="1"/>
  <c r="D51" i="38"/>
  <c r="F51" i="38" s="1"/>
  <c r="N27" i="38"/>
  <c r="N25" i="38"/>
  <c r="N21" i="38"/>
  <c r="N23" i="38" s="1"/>
  <c r="G10" i="38"/>
  <c r="Y93" i="26"/>
  <c r="Y21" i="41"/>
  <c r="Z21" i="41"/>
  <c r="AA21" i="41" s="1"/>
  <c r="Y18" i="41"/>
  <c r="Z18" i="41" s="1"/>
  <c r="AA18" i="41"/>
  <c r="Y19" i="41"/>
  <c r="Z19" i="41" s="1"/>
  <c r="Y20" i="41"/>
  <c r="Z20" i="41" s="1"/>
  <c r="AA20" i="41" s="1"/>
  <c r="Y22" i="41"/>
  <c r="Z22" i="41"/>
  <c r="AA22" i="41"/>
  <c r="Y24" i="41"/>
  <c r="Z24" i="41"/>
  <c r="AA24" i="41"/>
  <c r="AB24" i="41" s="1"/>
  <c r="X26" i="41"/>
  <c r="Y26" i="41" s="1"/>
  <c r="Z26" i="41" s="1"/>
  <c r="AA26" i="41"/>
  <c r="X27" i="41"/>
  <c r="Y27" i="41" s="1"/>
  <c r="Z27" i="41" s="1"/>
  <c r="AA27" i="41" s="1"/>
  <c r="X28" i="41"/>
  <c r="Y28" i="41" s="1"/>
  <c r="Z28" i="41"/>
  <c r="AA28" i="41" s="1"/>
  <c r="AB28" i="41" s="1"/>
  <c r="Y29" i="41"/>
  <c r="Z29" i="41" s="1"/>
  <c r="AA29" i="41" s="1"/>
  <c r="AB29" i="41" s="1"/>
  <c r="Y30" i="41"/>
  <c r="Z30" i="41" s="1"/>
  <c r="AA30" i="41" s="1"/>
  <c r="Y32" i="41"/>
  <c r="Z32" i="41"/>
  <c r="AA32" i="41" s="1"/>
  <c r="AB32" i="41" s="1"/>
  <c r="Y33" i="41"/>
  <c r="Z33" i="41"/>
  <c r="AA33" i="41" s="1"/>
  <c r="Y35" i="41"/>
  <c r="Z35" i="41" s="1"/>
  <c r="AA35" i="41" s="1"/>
  <c r="Y36" i="41"/>
  <c r="Z36" i="41"/>
  <c r="AA36" i="41" s="1"/>
  <c r="Y37" i="41"/>
  <c r="Z37" i="41"/>
  <c r="AA37" i="41" s="1"/>
  <c r="AB37" i="41" s="1"/>
  <c r="X19" i="17"/>
  <c r="X23" i="32"/>
  <c r="X109" i="17"/>
  <c r="X96" i="17" s="1"/>
  <c r="X18" i="31"/>
  <c r="AB18" i="31"/>
  <c r="N19" i="15"/>
  <c r="N30" i="15"/>
  <c r="X26" i="33"/>
  <c r="X75" i="44"/>
  <c r="X40" i="44"/>
  <c r="X75" i="43"/>
  <c r="X40" i="43"/>
  <c r="X93" i="41"/>
  <c r="X75" i="41"/>
  <c r="X40" i="41"/>
  <c r="X78" i="27"/>
  <c r="X43" i="27"/>
  <c r="X76" i="26"/>
  <c r="X43" i="26"/>
  <c r="X72" i="31"/>
  <c r="X63" i="31"/>
  <c r="X42" i="31"/>
  <c r="Y96" i="31"/>
  <c r="Y93" i="31"/>
  <c r="Z93" i="31" s="1"/>
  <c r="AA93" i="31" s="1"/>
  <c r="AB93" i="31" s="1"/>
  <c r="Y92" i="31"/>
  <c r="Z92" i="31" s="1"/>
  <c r="Y90" i="31"/>
  <c r="AC90" i="31" s="1"/>
  <c r="C131" i="38" s="1"/>
  <c r="Z90" i="31"/>
  <c r="AA90" i="31" s="1"/>
  <c r="AB90" i="31" s="1"/>
  <c r="Y92" i="26"/>
  <c r="Z92" i="26"/>
  <c r="Y91" i="26"/>
  <c r="Z91" i="26"/>
  <c r="AA91" i="26"/>
  <c r="AB91" i="26" s="1"/>
  <c r="Y88" i="31"/>
  <c r="Z88" i="31" s="1"/>
  <c r="Y87" i="31"/>
  <c r="Z87" i="31" s="1"/>
  <c r="X43" i="17"/>
  <c r="Y72" i="17"/>
  <c r="Z72" i="17" s="1"/>
  <c r="AA72" i="17" s="1"/>
  <c r="AB72" i="17"/>
  <c r="Y64" i="44"/>
  <c r="Z64" i="44" s="1"/>
  <c r="Y64" i="43"/>
  <c r="Z64" i="43" s="1"/>
  <c r="Y64" i="41"/>
  <c r="Z64" i="41" s="1"/>
  <c r="Y71" i="27"/>
  <c r="Z71" i="27" s="1"/>
  <c r="AA71" i="27" s="1"/>
  <c r="AB71" i="27" s="1"/>
  <c r="Y66" i="17"/>
  <c r="Z66" i="17" s="1"/>
  <c r="Y62" i="44"/>
  <c r="Z62" i="44"/>
  <c r="AA62" i="44"/>
  <c r="AB62" i="44" s="1"/>
  <c r="Y61" i="44"/>
  <c r="Z61" i="44"/>
  <c r="AA61" i="44"/>
  <c r="AB61" i="44" s="1"/>
  <c r="Y60" i="44"/>
  <c r="Z60" i="44" s="1"/>
  <c r="AA60" i="44"/>
  <c r="Y70" i="26"/>
  <c r="Z70" i="26" s="1"/>
  <c r="Y69" i="26"/>
  <c r="Z69" i="26" s="1"/>
  <c r="Y61" i="43"/>
  <c r="Y61" i="41"/>
  <c r="Z61" i="41"/>
  <c r="AA61" i="41" s="1"/>
  <c r="AB61" i="41" s="1"/>
  <c r="Y64" i="31"/>
  <c r="Z64" i="31"/>
  <c r="AA64" i="31" s="1"/>
  <c r="AB64" i="31" s="1"/>
  <c r="Y64" i="17"/>
  <c r="Y63" i="17"/>
  <c r="Z63" i="17" s="1"/>
  <c r="AA63" i="17" s="1"/>
  <c r="AB63" i="17" s="1"/>
  <c r="Y62" i="41"/>
  <c r="Y60" i="41"/>
  <c r="Y62" i="17"/>
  <c r="Z62" i="17"/>
  <c r="AA62" i="17"/>
  <c r="Y59" i="44"/>
  <c r="Z59" i="44" s="1"/>
  <c r="AA59" i="44" s="1"/>
  <c r="AB59" i="44"/>
  <c r="Y58" i="44"/>
  <c r="Z58" i="44" s="1"/>
  <c r="AA58" i="44" s="1"/>
  <c r="Y57" i="44"/>
  <c r="Z57" i="44" s="1"/>
  <c r="AA57" i="44" s="1"/>
  <c r="Y59" i="43"/>
  <c r="Y58" i="43"/>
  <c r="Z58" i="43"/>
  <c r="AA58" i="43" s="1"/>
  <c r="AB58" i="43"/>
  <c r="Y57" i="43"/>
  <c r="Z57" i="43"/>
  <c r="AA57" i="43" s="1"/>
  <c r="AB57" i="43" s="1"/>
  <c r="Y59" i="41"/>
  <c r="Z59" i="41" s="1"/>
  <c r="AA59" i="41" s="1"/>
  <c r="AB59" i="41" s="1"/>
  <c r="Y58" i="41"/>
  <c r="Z58" i="41" s="1"/>
  <c r="Y57" i="41"/>
  <c r="Z57" i="41"/>
  <c r="Y64" i="27"/>
  <c r="Z64" i="27"/>
  <c r="AA64" i="27" s="1"/>
  <c r="AB64" i="27"/>
  <c r="Y63" i="27"/>
  <c r="Y66" i="26"/>
  <c r="Z66" i="26" s="1"/>
  <c r="AA66" i="26" s="1"/>
  <c r="Y65" i="26"/>
  <c r="Z65" i="26" s="1"/>
  <c r="Y61" i="17"/>
  <c r="Z61" i="17"/>
  <c r="AA61" i="17" s="1"/>
  <c r="Y60" i="17"/>
  <c r="Z60" i="17"/>
  <c r="Y59" i="17"/>
  <c r="Z59" i="17" s="1"/>
  <c r="Y62" i="26"/>
  <c r="Z62" i="26"/>
  <c r="AA62" i="26"/>
  <c r="AB62" i="26"/>
  <c r="Z64" i="17"/>
  <c r="AA64" i="17"/>
  <c r="Z59" i="43"/>
  <c r="AA59" i="43" s="1"/>
  <c r="AB66" i="26"/>
  <c r="AC66" i="26" s="1"/>
  <c r="Y59" i="27"/>
  <c r="Y61" i="26"/>
  <c r="Z61" i="26"/>
  <c r="AA61" i="26" s="1"/>
  <c r="Y57" i="31"/>
  <c r="Y56" i="17"/>
  <c r="Y52" i="41"/>
  <c r="Z52" i="41" s="1"/>
  <c r="AA52" i="41" s="1"/>
  <c r="AB52" i="41" s="1"/>
  <c r="Y52" i="43"/>
  <c r="Z52" i="43"/>
  <c r="Y52" i="44"/>
  <c r="Z52" i="44"/>
  <c r="AA52" i="44"/>
  <c r="AB52" i="44" s="1"/>
  <c r="Y55" i="17"/>
  <c r="Y53" i="31"/>
  <c r="Z53" i="31"/>
  <c r="AA53" i="31" s="1"/>
  <c r="Y56" i="26"/>
  <c r="Z56" i="26"/>
  <c r="Y52" i="26"/>
  <c r="Z52" i="26"/>
  <c r="Y49" i="26"/>
  <c r="Z49" i="26" s="1"/>
  <c r="Y48" i="26"/>
  <c r="Z48" i="26"/>
  <c r="AA48" i="26" s="1"/>
  <c r="AB48" i="26" s="1"/>
  <c r="Y46" i="26"/>
  <c r="Z46" i="26"/>
  <c r="G14" i="38"/>
  <c r="Y41" i="17"/>
  <c r="Z41" i="17"/>
  <c r="AA41" i="17" s="1"/>
  <c r="AB41" i="17" s="1"/>
  <c r="Y40" i="17"/>
  <c r="Z40" i="17"/>
  <c r="AA40" i="17"/>
  <c r="Y39" i="17"/>
  <c r="Y32" i="27"/>
  <c r="Z32" i="27" s="1"/>
  <c r="AD18" i="17"/>
  <c r="AD19" i="17"/>
  <c r="Y29" i="27"/>
  <c r="Z29" i="27" s="1"/>
  <c r="Y109" i="17"/>
  <c r="Z109" i="17" s="1"/>
  <c r="Y108" i="17"/>
  <c r="Z108" i="17" s="1"/>
  <c r="AA108" i="17"/>
  <c r="AB108" i="17"/>
  <c r="Y107" i="17"/>
  <c r="Z107" i="17" s="1"/>
  <c r="AA107" i="17"/>
  <c r="AB107" i="17"/>
  <c r="Y103" i="17"/>
  <c r="Z103" i="17" s="1"/>
  <c r="Y102" i="17"/>
  <c r="Z102" i="17"/>
  <c r="AE24" i="34"/>
  <c r="AI24" i="34" s="1"/>
  <c r="C150" i="38" s="1"/>
  <c r="D150" i="38" s="1"/>
  <c r="E150" i="38" s="1"/>
  <c r="F150" i="38" s="1"/>
  <c r="AF24" i="34"/>
  <c r="AG24" i="34"/>
  <c r="AH24" i="34"/>
  <c r="X23" i="31"/>
  <c r="Z23" i="31" s="1"/>
  <c r="X16" i="31"/>
  <c r="X97" i="31"/>
  <c r="X24" i="17"/>
  <c r="X17" i="17" s="1"/>
  <c r="X24" i="26"/>
  <c r="X17" i="26"/>
  <c r="X96" i="26" s="1"/>
  <c r="X23" i="27"/>
  <c r="X16" i="27"/>
  <c r="X85" i="27" s="1"/>
  <c r="AD18" i="44"/>
  <c r="AD18" i="43"/>
  <c r="AD18" i="41"/>
  <c r="AD21" i="27"/>
  <c r="AD19" i="27"/>
  <c r="AD18" i="27"/>
  <c r="AD23" i="26"/>
  <c r="AE22" i="26"/>
  <c r="AD22" i="26"/>
  <c r="AD21" i="26"/>
  <c r="AD20" i="26"/>
  <c r="AD19" i="26"/>
  <c r="AD22" i="31"/>
  <c r="AD19" i="31"/>
  <c r="AD18" i="31"/>
  <c r="AD20" i="17"/>
  <c r="AD23" i="17"/>
  <c r="L21" i="37"/>
  <c r="M21" i="37"/>
  <c r="L20" i="37"/>
  <c r="Y33" i="44"/>
  <c r="Y32" i="44"/>
  <c r="Z32" i="44"/>
  <c r="AA32" i="44"/>
  <c r="AB32" i="44" s="1"/>
  <c r="Y33" i="43"/>
  <c r="Y32" i="43"/>
  <c r="Z32" i="43"/>
  <c r="AA32" i="43" s="1"/>
  <c r="Y36" i="27"/>
  <c r="Z36" i="27" s="1"/>
  <c r="AA36" i="27" s="1"/>
  <c r="AB36" i="27" s="1"/>
  <c r="Y35" i="27"/>
  <c r="Z35" i="27"/>
  <c r="AA35" i="27" s="1"/>
  <c r="AB37" i="26"/>
  <c r="AA37" i="26"/>
  <c r="Z37" i="26"/>
  <c r="Y37" i="26"/>
  <c r="AB36" i="26"/>
  <c r="AA36" i="26"/>
  <c r="AC36" i="26" s="1"/>
  <c r="Z36" i="26"/>
  <c r="Y36" i="26"/>
  <c r="AB36" i="31"/>
  <c r="AA36" i="31"/>
  <c r="Z36" i="31"/>
  <c r="Y36" i="31"/>
  <c r="AC36" i="31" s="1"/>
  <c r="AB35" i="31"/>
  <c r="AA35" i="31"/>
  <c r="Z35" i="31"/>
  <c r="Y35" i="31"/>
  <c r="AC35" i="31" s="1"/>
  <c r="Y37" i="17"/>
  <c r="Z37" i="17" s="1"/>
  <c r="Y36" i="17"/>
  <c r="Y19" i="27"/>
  <c r="Z19" i="27"/>
  <c r="AA19" i="27"/>
  <c r="AB19" i="27"/>
  <c r="Y20" i="27"/>
  <c r="Z20" i="27"/>
  <c r="AA20" i="27"/>
  <c r="AB20" i="27"/>
  <c r="AC20" i="27"/>
  <c r="Y21" i="27"/>
  <c r="Z21" i="27"/>
  <c r="AA21" i="27"/>
  <c r="AB21" i="27"/>
  <c r="Y22" i="27"/>
  <c r="Z22" i="27"/>
  <c r="AA22" i="27"/>
  <c r="AB22" i="27"/>
  <c r="Y27" i="27"/>
  <c r="Z27" i="27"/>
  <c r="AA27" i="27"/>
  <c r="AB27" i="27"/>
  <c r="AB18" i="27"/>
  <c r="AA18" i="27"/>
  <c r="Z18" i="27"/>
  <c r="Y18" i="27"/>
  <c r="AC18" i="27" s="1"/>
  <c r="Y19" i="31"/>
  <c r="Z19" i="31"/>
  <c r="AA19" i="31"/>
  <c r="AB19" i="31"/>
  <c r="Y20" i="31"/>
  <c r="Z20" i="31"/>
  <c r="AA20" i="31"/>
  <c r="AB20" i="31"/>
  <c r="Y21" i="31"/>
  <c r="Z21" i="31"/>
  <c r="AA21" i="31"/>
  <c r="AB21" i="31"/>
  <c r="Y22" i="31"/>
  <c r="Z22" i="31"/>
  <c r="AA22" i="31"/>
  <c r="AB22" i="31"/>
  <c r="Y27" i="31"/>
  <c r="Z27" i="31"/>
  <c r="AA27" i="31"/>
  <c r="AB27" i="31"/>
  <c r="Y28" i="31"/>
  <c r="Z28" i="31"/>
  <c r="AA28" i="31"/>
  <c r="AB28" i="31"/>
  <c r="Y29" i="31"/>
  <c r="Z29" i="31"/>
  <c r="AA29" i="31"/>
  <c r="AB29" i="31"/>
  <c r="Y30" i="31"/>
  <c r="Z30" i="31"/>
  <c r="AA30" i="31"/>
  <c r="AB30" i="31"/>
  <c r="Y32" i="31"/>
  <c r="Z32" i="31"/>
  <c r="AA32" i="31"/>
  <c r="AB32" i="31"/>
  <c r="Y33" i="31"/>
  <c r="Z33" i="31"/>
  <c r="AA33" i="31"/>
  <c r="AB33" i="31"/>
  <c r="AA18" i="31"/>
  <c r="Y18" i="31"/>
  <c r="Y20" i="26"/>
  <c r="Z20" i="26"/>
  <c r="AA20" i="26"/>
  <c r="AB20" i="26"/>
  <c r="Y21" i="26"/>
  <c r="Z21" i="26"/>
  <c r="AA21" i="26"/>
  <c r="AB21" i="26"/>
  <c r="Y22" i="26"/>
  <c r="Z22" i="26"/>
  <c r="AA22" i="26"/>
  <c r="AB22" i="26"/>
  <c r="Y23" i="26"/>
  <c r="Z23" i="26"/>
  <c r="AA23" i="26"/>
  <c r="AB23" i="26"/>
  <c r="AC23" i="26" s="1"/>
  <c r="Z24" i="26"/>
  <c r="AB24" i="26"/>
  <c r="Y28" i="26"/>
  <c r="Z28" i="26"/>
  <c r="AA28" i="26"/>
  <c r="AB28" i="26"/>
  <c r="Y29" i="26"/>
  <c r="AC29" i="26" s="1"/>
  <c r="Z29" i="26"/>
  <c r="AA29" i="26"/>
  <c r="AB29" i="26"/>
  <c r="Y30" i="26"/>
  <c r="Z30" i="26"/>
  <c r="AA30" i="26"/>
  <c r="AB30" i="26"/>
  <c r="Y31" i="26"/>
  <c r="Z31" i="26"/>
  <c r="AA31" i="26"/>
  <c r="AB31" i="26"/>
  <c r="Y33" i="26"/>
  <c r="Z33" i="26"/>
  <c r="AA33" i="26"/>
  <c r="AB33" i="26"/>
  <c r="Y34" i="26"/>
  <c r="Z34" i="26"/>
  <c r="AA34" i="26"/>
  <c r="AB34" i="26"/>
  <c r="AB19" i="26"/>
  <c r="AA19" i="26"/>
  <c r="Z19" i="26"/>
  <c r="Y19" i="26"/>
  <c r="AC19" i="26"/>
  <c r="Y21" i="17"/>
  <c r="Z21" i="17" s="1"/>
  <c r="AA21" i="17"/>
  <c r="AB21" i="17"/>
  <c r="K19" i="37"/>
  <c r="J19" i="37"/>
  <c r="I19" i="37"/>
  <c r="H19" i="37"/>
  <c r="L19" i="37" s="1"/>
  <c r="M19" i="37" s="1"/>
  <c r="K18" i="37"/>
  <c r="J18" i="37"/>
  <c r="I18" i="37"/>
  <c r="H18" i="37"/>
  <c r="L18" i="37"/>
  <c r="M18" i="37" s="1"/>
  <c r="L17" i="37"/>
  <c r="M17" i="37" s="1"/>
  <c r="J16" i="37"/>
  <c r="I16" i="37"/>
  <c r="H16" i="37"/>
  <c r="L15" i="37"/>
  <c r="Y105" i="17"/>
  <c r="Z105" i="17"/>
  <c r="AA105" i="17" s="1"/>
  <c r="AB105" i="17" s="1"/>
  <c r="Y24" i="44"/>
  <c r="Z24" i="44"/>
  <c r="AA24" i="44"/>
  <c r="AB24" i="44"/>
  <c r="Y24" i="43"/>
  <c r="U18" i="34"/>
  <c r="U31" i="34"/>
  <c r="Y95" i="17"/>
  <c r="Z95" i="17" s="1"/>
  <c r="AH28" i="33"/>
  <c r="AI28" i="33" s="1"/>
  <c r="Y89" i="17"/>
  <c r="Z89" i="17" s="1"/>
  <c r="AA89" i="17" s="1"/>
  <c r="Y90" i="17"/>
  <c r="Z90" i="17"/>
  <c r="Y91" i="17"/>
  <c r="Z91" i="17"/>
  <c r="Y57" i="17"/>
  <c r="Z57" i="17" s="1"/>
  <c r="AA57" i="17"/>
  <c r="Y50" i="17"/>
  <c r="Z50" i="17" s="1"/>
  <c r="AA50" i="17" s="1"/>
  <c r="AB50" i="17" s="1"/>
  <c r="Y51" i="17"/>
  <c r="Z51" i="17" s="1"/>
  <c r="AA51" i="17" s="1"/>
  <c r="AB51" i="17" s="1"/>
  <c r="Y104" i="17"/>
  <c r="X23" i="33"/>
  <c r="V18" i="34"/>
  <c r="V31" i="34"/>
  <c r="W18" i="34"/>
  <c r="W31" i="34"/>
  <c r="X18" i="34"/>
  <c r="X31" i="34"/>
  <c r="Y18" i="34"/>
  <c r="Y31" i="34" s="1"/>
  <c r="Z18" i="34"/>
  <c r="Z31" i="34" s="1"/>
  <c r="AA18" i="34"/>
  <c r="AA31" i="34" s="1"/>
  <c r="AB18" i="34"/>
  <c r="AB31" i="34" s="1"/>
  <c r="AC18" i="34"/>
  <c r="AC31" i="34" s="1"/>
  <c r="AD18" i="34"/>
  <c r="AD31" i="34"/>
  <c r="Y88" i="17"/>
  <c r="Z88" i="17"/>
  <c r="AA88" i="17" s="1"/>
  <c r="AB88" i="17"/>
  <c r="AF27" i="34"/>
  <c r="AH28" i="34"/>
  <c r="Y102" i="41"/>
  <c r="Y28" i="27"/>
  <c r="Z28" i="27"/>
  <c r="AA28" i="27" s="1"/>
  <c r="AB28" i="27" s="1"/>
  <c r="Y95" i="26"/>
  <c r="Z95" i="26" s="1"/>
  <c r="AA95" i="26" s="1"/>
  <c r="AB95" i="26"/>
  <c r="Y94" i="26"/>
  <c r="Z94" i="26" s="1"/>
  <c r="Y90" i="26"/>
  <c r="Z90" i="26"/>
  <c r="AA90" i="26"/>
  <c r="AB90" i="26" s="1"/>
  <c r="Y89" i="26"/>
  <c r="Z89" i="26" s="1"/>
  <c r="Y86" i="26"/>
  <c r="Z86" i="26" s="1"/>
  <c r="Y82" i="26"/>
  <c r="Z82" i="26"/>
  <c r="Y78" i="26"/>
  <c r="Y62" i="43"/>
  <c r="Z62" i="43"/>
  <c r="Y60" i="43"/>
  <c r="Y61" i="31"/>
  <c r="Z61" i="31"/>
  <c r="AA61" i="31" s="1"/>
  <c r="AB61" i="31" s="1"/>
  <c r="Y68" i="27"/>
  <c r="Z68" i="27"/>
  <c r="AA68" i="27" s="1"/>
  <c r="Y65" i="27"/>
  <c r="Z65" i="27" s="1"/>
  <c r="Y102" i="44"/>
  <c r="Z102" i="44"/>
  <c r="Y101" i="44"/>
  <c r="Y100" i="44"/>
  <c r="Z100" i="44"/>
  <c r="AA100" i="44" s="1"/>
  <c r="AB100" i="44" s="1"/>
  <c r="Y99" i="44"/>
  <c r="Y98" i="44"/>
  <c r="Z98" i="44"/>
  <c r="Z93" i="44" s="1"/>
  <c r="Y97" i="44"/>
  <c r="Z97" i="44" s="1"/>
  <c r="Y96" i="44"/>
  <c r="Z96" i="44"/>
  <c r="Y95" i="44"/>
  <c r="X93" i="44"/>
  <c r="Y91" i="44"/>
  <c r="Z91" i="44" s="1"/>
  <c r="Y89" i="44"/>
  <c r="Y88" i="44"/>
  <c r="Z88" i="44"/>
  <c r="Y87" i="44"/>
  <c r="Z87" i="44" s="1"/>
  <c r="Y86" i="44"/>
  <c r="Z86" i="44" s="1"/>
  <c r="Y85" i="44"/>
  <c r="Z85" i="44" s="1"/>
  <c r="Y84" i="44"/>
  <c r="Z84" i="44"/>
  <c r="Y81" i="44"/>
  <c r="Y80" i="44"/>
  <c r="Z80" i="44" s="1"/>
  <c r="Y79" i="44"/>
  <c r="Y77" i="44"/>
  <c r="Z77" i="44" s="1"/>
  <c r="Y71" i="44"/>
  <c r="Z71" i="44" s="1"/>
  <c r="AA71" i="44" s="1"/>
  <c r="AB71" i="44" s="1"/>
  <c r="Y69" i="44"/>
  <c r="Z69" i="44"/>
  <c r="Y68" i="44"/>
  <c r="Z68" i="44" s="1"/>
  <c r="AA68" i="44" s="1"/>
  <c r="AB68" i="44" s="1"/>
  <c r="AC68" i="44" s="1"/>
  <c r="Y67" i="44"/>
  <c r="Z67" i="44" s="1"/>
  <c r="AA67" i="44" s="1"/>
  <c r="AB67" i="44" s="1"/>
  <c r="Y65" i="44"/>
  <c r="Y54" i="44"/>
  <c r="Z54" i="44"/>
  <c r="Y53" i="44"/>
  <c r="Z53" i="44"/>
  <c r="Y49" i="44"/>
  <c r="Z49" i="44"/>
  <c r="AA49" i="44"/>
  <c r="AB49" i="44" s="1"/>
  <c r="Y48" i="44"/>
  <c r="Y47" i="44"/>
  <c r="Z47" i="44"/>
  <c r="AA47" i="44" s="1"/>
  <c r="AB47" i="44" s="1"/>
  <c r="Y46" i="44"/>
  <c r="Z46" i="44" s="1"/>
  <c r="AA46" i="44" s="1"/>
  <c r="Y45" i="44"/>
  <c r="Z45" i="44"/>
  <c r="AA45" i="44" s="1"/>
  <c r="AB45" i="44" s="1"/>
  <c r="Y44" i="44"/>
  <c r="Y37" i="44"/>
  <c r="Z37" i="44" s="1"/>
  <c r="AA37" i="44" s="1"/>
  <c r="AB37" i="44" s="1"/>
  <c r="Y36" i="44"/>
  <c r="Z36" i="44" s="1"/>
  <c r="AA36" i="44" s="1"/>
  <c r="Y35" i="44"/>
  <c r="X30" i="44"/>
  <c r="Y30" i="44" s="1"/>
  <c r="Y29" i="44"/>
  <c r="Z29" i="44" s="1"/>
  <c r="AA29" i="44"/>
  <c r="X28" i="44"/>
  <c r="Y28" i="44" s="1"/>
  <c r="Z28" i="44" s="1"/>
  <c r="AA28" i="44" s="1"/>
  <c r="AB28" i="44"/>
  <c r="X27" i="44"/>
  <c r="Y27" i="44" s="1"/>
  <c r="Z27" i="44" s="1"/>
  <c r="AA27" i="44" s="1"/>
  <c r="AB27" i="44" s="1"/>
  <c r="X26" i="44"/>
  <c r="X16" i="44"/>
  <c r="X104" i="44" s="1"/>
  <c r="Y22" i="44"/>
  <c r="Z22" i="44" s="1"/>
  <c r="Y21" i="44"/>
  <c r="Z21" i="44" s="1"/>
  <c r="Y20" i="44"/>
  <c r="Z20" i="44" s="1"/>
  <c r="AA20" i="44" s="1"/>
  <c r="Y19" i="44"/>
  <c r="Z19" i="44" s="1"/>
  <c r="AA19" i="44" s="1"/>
  <c r="AB19" i="44" s="1"/>
  <c r="Y18" i="44"/>
  <c r="Z18" i="44" s="1"/>
  <c r="Y102" i="43"/>
  <c r="Z102" i="43"/>
  <c r="Y101" i="43"/>
  <c r="Y100" i="43"/>
  <c r="Z100" i="43" s="1"/>
  <c r="Y99" i="43"/>
  <c r="Z99" i="43"/>
  <c r="Y98" i="43"/>
  <c r="Z98" i="43" s="1"/>
  <c r="Y97" i="43"/>
  <c r="Z97" i="43"/>
  <c r="AA97" i="43" s="1"/>
  <c r="AB97" i="43" s="1"/>
  <c r="Y96" i="43"/>
  <c r="Y95" i="43"/>
  <c r="Z95" i="43" s="1"/>
  <c r="X93" i="43"/>
  <c r="Y91" i="43"/>
  <c r="Z91" i="43"/>
  <c r="Y89" i="43"/>
  <c r="Z89" i="43" s="1"/>
  <c r="Y88" i="43"/>
  <c r="Z88" i="43" s="1"/>
  <c r="AA88" i="43" s="1"/>
  <c r="AB88" i="43" s="1"/>
  <c r="Y87" i="43"/>
  <c r="Y86" i="43"/>
  <c r="Z86" i="43" s="1"/>
  <c r="Y85" i="43"/>
  <c r="Z85" i="43" s="1"/>
  <c r="Y84" i="43"/>
  <c r="Z84" i="43" s="1"/>
  <c r="Y81" i="43"/>
  <c r="Z81" i="43" s="1"/>
  <c r="Y80" i="43"/>
  <c r="Z80" i="43"/>
  <c r="Y78" i="43"/>
  <c r="Z78" i="43" s="1"/>
  <c r="AA78" i="43" s="1"/>
  <c r="Y77" i="43"/>
  <c r="Y71" i="43"/>
  <c r="Z71" i="43"/>
  <c r="Y70" i="43"/>
  <c r="Z70" i="43" s="1"/>
  <c r="AA70" i="43" s="1"/>
  <c r="Y69" i="43"/>
  <c r="Z69" i="43" s="1"/>
  <c r="Y68" i="43"/>
  <c r="Y67" i="43"/>
  <c r="Z67" i="43" s="1"/>
  <c r="AA67" i="43" s="1"/>
  <c r="AB67" i="43" s="1"/>
  <c r="Y65" i="43"/>
  <c r="Z65" i="43"/>
  <c r="AA65" i="43"/>
  <c r="AB65" i="43" s="1"/>
  <c r="Y54" i="43"/>
  <c r="Z54" i="43" s="1"/>
  <c r="AA54" i="43" s="1"/>
  <c r="Y53" i="43"/>
  <c r="Z53" i="43" s="1"/>
  <c r="Y49" i="43"/>
  <c r="Z49" i="43" s="1"/>
  <c r="Y48" i="43"/>
  <c r="Z48" i="43" s="1"/>
  <c r="Y47" i="43"/>
  <c r="Y46" i="43"/>
  <c r="Z46" i="43" s="1"/>
  <c r="AA46" i="43" s="1"/>
  <c r="AB46" i="43" s="1"/>
  <c r="Y45" i="43"/>
  <c r="Z45" i="43"/>
  <c r="AA45" i="43" s="1"/>
  <c r="Y44" i="43"/>
  <c r="Z44" i="43"/>
  <c r="AA44" i="43" s="1"/>
  <c r="AB44" i="43" s="1"/>
  <c r="Y37" i="43"/>
  <c r="Y36" i="43"/>
  <c r="Z36" i="43" s="1"/>
  <c r="AA36" i="43" s="1"/>
  <c r="AB36" i="43" s="1"/>
  <c r="Y35" i="43"/>
  <c r="Z35" i="43" s="1"/>
  <c r="AA35" i="43" s="1"/>
  <c r="AB35" i="43"/>
  <c r="X30" i="43"/>
  <c r="Y30" i="43" s="1"/>
  <c r="Y29" i="43"/>
  <c r="Z29" i="43" s="1"/>
  <c r="AA29" i="43" s="1"/>
  <c r="AB29" i="43"/>
  <c r="X28" i="43"/>
  <c r="Y28" i="43" s="1"/>
  <c r="Z28" i="43" s="1"/>
  <c r="AA28" i="43" s="1"/>
  <c r="AB28" i="43" s="1"/>
  <c r="X27" i="43"/>
  <c r="Y27" i="43"/>
  <c r="Z27" i="43" s="1"/>
  <c r="X26" i="43"/>
  <c r="Y26" i="43"/>
  <c r="Z26" i="43" s="1"/>
  <c r="AA26" i="43" s="1"/>
  <c r="Y22" i="43"/>
  <c r="Z22" i="43" s="1"/>
  <c r="AA22" i="43" s="1"/>
  <c r="AB22" i="43" s="1"/>
  <c r="AC22" i="43" s="1"/>
  <c r="X21" i="43"/>
  <c r="Y20" i="43"/>
  <c r="Z20" i="43" s="1"/>
  <c r="Y19" i="43"/>
  <c r="Z19" i="43" s="1"/>
  <c r="Y18" i="43"/>
  <c r="Z18" i="43"/>
  <c r="AA18" i="43"/>
  <c r="AB18" i="43"/>
  <c r="AC18" i="43" s="1"/>
  <c r="Y111" i="17"/>
  <c r="Z111" i="17"/>
  <c r="AE21" i="34"/>
  <c r="AF21" i="34"/>
  <c r="AG21" i="34"/>
  <c r="AH21" i="34"/>
  <c r="AI21" i="34"/>
  <c r="C146" i="38" s="1"/>
  <c r="Y83" i="17"/>
  <c r="Z83" i="17" s="1"/>
  <c r="Y84" i="17"/>
  <c r="Z84" i="17" s="1"/>
  <c r="AA84" i="17" s="1"/>
  <c r="AB84" i="17"/>
  <c r="Y46" i="41"/>
  <c r="Z46" i="41" s="1"/>
  <c r="Y18" i="33"/>
  <c r="Y17" i="33" s="1"/>
  <c r="Y30" i="33" s="1"/>
  <c r="AH24" i="33"/>
  <c r="AH25" i="33"/>
  <c r="Y23" i="33"/>
  <c r="Y26" i="33"/>
  <c r="Z18" i="33"/>
  <c r="AA18" i="33"/>
  <c r="AB18" i="33"/>
  <c r="AB17" i="33" s="1"/>
  <c r="AC18" i="33"/>
  <c r="AC17" i="33" s="1"/>
  <c r="AD18" i="33"/>
  <c r="AE18" i="33"/>
  <c r="AE17" i="33"/>
  <c r="AF18" i="33"/>
  <c r="AF17" i="33" s="1"/>
  <c r="AG18" i="33"/>
  <c r="AG17" i="33" s="1"/>
  <c r="Y71" i="41"/>
  <c r="Z71" i="41" s="1"/>
  <c r="AA71" i="41"/>
  <c r="AB71" i="41" s="1"/>
  <c r="Y91" i="41"/>
  <c r="C29" i="23"/>
  <c r="O21" i="15"/>
  <c r="P21" i="15" s="1"/>
  <c r="Q21" i="15" s="1"/>
  <c r="R21" i="15"/>
  <c r="AB36" i="41"/>
  <c r="AC36" i="41" s="1"/>
  <c r="Y82" i="31"/>
  <c r="Z82" i="31"/>
  <c r="AA82" i="31" s="1"/>
  <c r="AB82" i="31" s="1"/>
  <c r="Y93" i="17"/>
  <c r="Z93" i="17" s="1"/>
  <c r="AA93" i="17" s="1"/>
  <c r="AB93" i="17" s="1"/>
  <c r="AC93" i="17" s="1"/>
  <c r="Y101" i="41"/>
  <c r="Y80" i="41"/>
  <c r="Z80" i="41" s="1"/>
  <c r="AA80" i="41" s="1"/>
  <c r="Y77" i="41"/>
  <c r="Z77" i="41"/>
  <c r="Y45" i="41"/>
  <c r="Y98" i="41"/>
  <c r="Y93" i="41" s="1"/>
  <c r="Z98" i="41"/>
  <c r="AH21" i="33"/>
  <c r="Y94" i="31"/>
  <c r="Y85" i="31"/>
  <c r="Z85" i="31" s="1"/>
  <c r="Y69" i="41"/>
  <c r="Z69" i="41" s="1"/>
  <c r="Y73" i="26"/>
  <c r="Z73" i="26" s="1"/>
  <c r="AA73" i="26" s="1"/>
  <c r="AB73" i="26" s="1"/>
  <c r="Y67" i="31"/>
  <c r="Z67" i="31" s="1"/>
  <c r="AB26" i="41"/>
  <c r="AC26" i="41" s="1"/>
  <c r="AB22" i="41"/>
  <c r="Y31" i="17"/>
  <c r="Z31" i="17"/>
  <c r="Y87" i="41"/>
  <c r="Z87" i="41" s="1"/>
  <c r="Y84" i="41"/>
  <c r="Z84" i="41" s="1"/>
  <c r="AA84" i="41" s="1"/>
  <c r="AB84" i="41"/>
  <c r="Y49" i="41"/>
  <c r="Z49" i="41"/>
  <c r="AA49" i="41" s="1"/>
  <c r="AB49" i="41" s="1"/>
  <c r="Y47" i="41"/>
  <c r="Y89" i="41"/>
  <c r="Y48" i="41"/>
  <c r="AE23" i="34"/>
  <c r="AI23" i="34" s="1"/>
  <c r="C149" i="38" s="1"/>
  <c r="AF23" i="34"/>
  <c r="AG23" i="34"/>
  <c r="AH23" i="34"/>
  <c r="Y100" i="41"/>
  <c r="Z100" i="41"/>
  <c r="Y53" i="41"/>
  <c r="Z53" i="41" s="1"/>
  <c r="Y85" i="41"/>
  <c r="Z85" i="41"/>
  <c r="Y99" i="41"/>
  <c r="Z99" i="41"/>
  <c r="AA99" i="41"/>
  <c r="AB99" i="41" s="1"/>
  <c r="Y97" i="41"/>
  <c r="Y96" i="41"/>
  <c r="Y95" i="41"/>
  <c r="Y88" i="41"/>
  <c r="Y86" i="41"/>
  <c r="Z86" i="41"/>
  <c r="AA86" i="41" s="1"/>
  <c r="Y81" i="41"/>
  <c r="Z81" i="41" s="1"/>
  <c r="Y78" i="41"/>
  <c r="Y70" i="41"/>
  <c r="Z70" i="41"/>
  <c r="AA70" i="41"/>
  <c r="AB70" i="41"/>
  <c r="Y68" i="41"/>
  <c r="Z68" i="41"/>
  <c r="Y67" i="41"/>
  <c r="Z67" i="41" s="1"/>
  <c r="Y65" i="41"/>
  <c r="Z65" i="41"/>
  <c r="AA65" i="41" s="1"/>
  <c r="AB65" i="41" s="1"/>
  <c r="Y54" i="41"/>
  <c r="Z54" i="41" s="1"/>
  <c r="Y44" i="41"/>
  <c r="Z44" i="41" s="1"/>
  <c r="AA44" i="41" s="1"/>
  <c r="AB44" i="41" s="1"/>
  <c r="O23" i="15"/>
  <c r="Y65" i="31"/>
  <c r="Z65" i="31" s="1"/>
  <c r="Y67" i="27"/>
  <c r="Z67" i="27" s="1"/>
  <c r="AA67" i="27"/>
  <c r="AB67" i="27" s="1"/>
  <c r="M24" i="15"/>
  <c r="M30" i="15"/>
  <c r="O24" i="15"/>
  <c r="P24" i="15" s="1"/>
  <c r="Q24" i="15" s="1"/>
  <c r="O26" i="15"/>
  <c r="P26" i="15" s="1"/>
  <c r="AE20" i="34"/>
  <c r="AF20" i="34"/>
  <c r="AG20" i="34"/>
  <c r="AI20" i="34" s="1"/>
  <c r="AH20" i="34"/>
  <c r="Y20" i="32"/>
  <c r="Z20" i="32" s="1"/>
  <c r="Y21" i="32"/>
  <c r="Z21" i="32"/>
  <c r="AA21" i="32" s="1"/>
  <c r="AB21" i="32" s="1"/>
  <c r="AI25" i="33"/>
  <c r="X19" i="33"/>
  <c r="X18" i="33"/>
  <c r="X17" i="33" s="1"/>
  <c r="X30" i="33" s="1"/>
  <c r="AH20" i="33"/>
  <c r="AD17" i="33"/>
  <c r="Z26" i="33"/>
  <c r="AA26" i="33"/>
  <c r="AB26" i="33"/>
  <c r="AC26" i="33"/>
  <c r="AD26" i="33"/>
  <c r="AE26" i="33"/>
  <c r="AF26" i="33"/>
  <c r="AG26" i="33"/>
  <c r="AH27" i="33"/>
  <c r="AL29" i="33"/>
  <c r="Y33" i="27"/>
  <c r="Y38" i="27"/>
  <c r="Z38" i="27"/>
  <c r="AA38" i="27"/>
  <c r="AB38" i="27"/>
  <c r="AC38" i="27"/>
  <c r="Y39" i="27"/>
  <c r="Z39" i="27"/>
  <c r="AA39" i="27"/>
  <c r="AB39" i="27" s="1"/>
  <c r="Y40" i="27"/>
  <c r="Z40" i="27" s="1"/>
  <c r="AA40" i="27"/>
  <c r="AB40" i="27" s="1"/>
  <c r="Y48" i="27"/>
  <c r="Z48" i="27"/>
  <c r="AA48" i="27" s="1"/>
  <c r="AB48" i="27" s="1"/>
  <c r="Y49" i="27"/>
  <c r="Z49" i="27"/>
  <c r="Y51" i="27"/>
  <c r="Z51" i="27"/>
  <c r="AA51" i="27" s="1"/>
  <c r="Y52" i="27"/>
  <c r="Z52" i="27"/>
  <c r="Y54" i="27"/>
  <c r="Z54" i="27" s="1"/>
  <c r="AA54" i="27" s="1"/>
  <c r="AB54" i="27" s="1"/>
  <c r="Y58" i="27"/>
  <c r="Z58" i="27" s="1"/>
  <c r="AA58" i="27" s="1"/>
  <c r="Y60" i="27"/>
  <c r="Z60" i="27" s="1"/>
  <c r="AA60" i="27" s="1"/>
  <c r="AB60" i="27" s="1"/>
  <c r="Y74" i="27"/>
  <c r="Z74" i="27" s="1"/>
  <c r="AA74" i="27" s="1"/>
  <c r="AB74" i="27"/>
  <c r="Y80" i="27"/>
  <c r="Z80" i="27" s="1"/>
  <c r="Y82" i="27"/>
  <c r="Z82" i="27"/>
  <c r="AA82" i="27"/>
  <c r="AB82" i="27" s="1"/>
  <c r="Y83" i="27"/>
  <c r="Z83" i="27" s="1"/>
  <c r="Y38" i="26"/>
  <c r="Z38" i="26" s="1"/>
  <c r="AA38" i="26" s="1"/>
  <c r="AB38" i="26" s="1"/>
  <c r="Y39" i="26"/>
  <c r="Z39" i="26" s="1"/>
  <c r="AA39" i="26" s="1"/>
  <c r="AB39" i="26"/>
  <c r="AC39" i="26" s="1"/>
  <c r="Y40" i="26"/>
  <c r="Y51" i="26"/>
  <c r="Z51" i="26"/>
  <c r="AA51" i="26"/>
  <c r="AB51" i="26"/>
  <c r="Y54" i="26"/>
  <c r="Z54" i="26" s="1"/>
  <c r="Y55" i="26"/>
  <c r="Z55" i="26"/>
  <c r="AC55" i="26" s="1"/>
  <c r="Y60" i="26"/>
  <c r="Y67" i="26"/>
  <c r="Z67" i="26" s="1"/>
  <c r="AA67" i="26" s="1"/>
  <c r="Y37" i="31"/>
  <c r="Z37" i="31" s="1"/>
  <c r="AA37" i="31"/>
  <c r="Y38" i="31"/>
  <c r="Z38" i="31" s="1"/>
  <c r="Y39" i="31"/>
  <c r="Y47" i="31"/>
  <c r="Y49" i="31"/>
  <c r="Z49" i="31" s="1"/>
  <c r="AA49" i="31"/>
  <c r="AB49" i="31" s="1"/>
  <c r="AC49" i="31" s="1"/>
  <c r="Y50" i="31"/>
  <c r="Z50" i="31" s="1"/>
  <c r="Y51" i="31"/>
  <c r="Z51" i="31" s="1"/>
  <c r="AA51" i="31" s="1"/>
  <c r="AB51" i="31" s="1"/>
  <c r="Y52" i="31"/>
  <c r="Z52" i="31"/>
  <c r="Y56" i="31"/>
  <c r="Z56" i="31"/>
  <c r="AA56" i="31"/>
  <c r="AB56" i="31"/>
  <c r="Y58" i="31"/>
  <c r="Z58" i="31" s="1"/>
  <c r="Y62" i="31"/>
  <c r="Z62" i="31"/>
  <c r="Y74" i="31"/>
  <c r="Y78" i="31"/>
  <c r="Y81" i="31"/>
  <c r="Y95" i="31"/>
  <c r="Z81" i="31"/>
  <c r="Z95" i="31"/>
  <c r="AA95" i="31"/>
  <c r="AB95" i="31" s="1"/>
  <c r="AC95" i="31" s="1"/>
  <c r="Y22" i="17"/>
  <c r="Z22" i="17" s="1"/>
  <c r="AA22" i="17" s="1"/>
  <c r="Y23" i="17"/>
  <c r="Z23" i="17" s="1"/>
  <c r="Y29" i="17"/>
  <c r="Z29" i="17" s="1"/>
  <c r="Y30" i="17"/>
  <c r="Z30" i="17"/>
  <c r="AA30" i="17"/>
  <c r="AB30" i="17"/>
  <c r="Y33" i="17"/>
  <c r="Y34" i="17"/>
  <c r="Z34" i="17"/>
  <c r="AA34" i="17" s="1"/>
  <c r="AB34" i="17" s="1"/>
  <c r="Y48" i="17"/>
  <c r="Z48" i="17"/>
  <c r="AA48" i="17" s="1"/>
  <c r="AB48" i="17" s="1"/>
  <c r="Y49" i="17"/>
  <c r="Z49" i="17"/>
  <c r="Y52" i="17"/>
  <c r="Z52" i="17"/>
  <c r="AA52" i="17"/>
  <c r="AB52" i="17"/>
  <c r="Y67" i="17"/>
  <c r="Y69" i="17"/>
  <c r="Z69" i="17" s="1"/>
  <c r="AA69" i="17" s="1"/>
  <c r="AB69" i="17" s="1"/>
  <c r="AC69" i="17" s="1"/>
  <c r="Y70" i="17"/>
  <c r="Z70" i="17" s="1"/>
  <c r="Y71" i="17"/>
  <c r="Z71" i="17" s="1"/>
  <c r="AA71" i="17" s="1"/>
  <c r="Y74" i="17"/>
  <c r="Z74" i="17"/>
  <c r="Y80" i="17"/>
  <c r="Y78" i="17" s="1"/>
  <c r="Z80" i="17"/>
  <c r="Y87" i="17"/>
  <c r="Z87" i="17" s="1"/>
  <c r="Y92" i="17"/>
  <c r="Z92" i="17" s="1"/>
  <c r="AA87" i="17"/>
  <c r="AB87" i="17" s="1"/>
  <c r="Y98" i="17"/>
  <c r="Z98" i="17"/>
  <c r="Y99" i="17"/>
  <c r="Z99" i="17"/>
  <c r="AA99" i="17"/>
  <c r="AB99" i="17"/>
  <c r="Y100" i="17"/>
  <c r="Y101" i="17"/>
  <c r="Z101" i="17"/>
  <c r="AA101" i="17" s="1"/>
  <c r="Y106" i="17"/>
  <c r="Z106" i="17" s="1"/>
  <c r="AA106" i="17" s="1"/>
  <c r="Y112" i="17"/>
  <c r="Y69" i="27"/>
  <c r="Z69" i="27" s="1"/>
  <c r="P23" i="15"/>
  <c r="O19" i="15"/>
  <c r="P19" i="15" s="1"/>
  <c r="Q19" i="15" s="1"/>
  <c r="R19" i="15" s="1"/>
  <c r="AA17" i="33"/>
  <c r="Z17" i="33"/>
  <c r="AI21" i="33"/>
  <c r="AJ21" i="33" s="1"/>
  <c r="AK21" i="33" s="1"/>
  <c r="Y71" i="26"/>
  <c r="Z71" i="26" s="1"/>
  <c r="AB54" i="43"/>
  <c r="Z101" i="43"/>
  <c r="AA101" i="43" s="1"/>
  <c r="Z77" i="43"/>
  <c r="AA77" i="43"/>
  <c r="Z87" i="43"/>
  <c r="AA87" i="43" s="1"/>
  <c r="AB87" i="43" s="1"/>
  <c r="Z88" i="41"/>
  <c r="AA88" i="41" s="1"/>
  <c r="AB88" i="41"/>
  <c r="Z96" i="43"/>
  <c r="AA96" i="43" s="1"/>
  <c r="Z91" i="41"/>
  <c r="AA91" i="41" s="1"/>
  <c r="AB91" i="41" s="1"/>
  <c r="Z96" i="41"/>
  <c r="Z33" i="27"/>
  <c r="AA33" i="27"/>
  <c r="AB33" i="27"/>
  <c r="AG28" i="34"/>
  <c r="Z48" i="44"/>
  <c r="AA48" i="44"/>
  <c r="AB48" i="44" s="1"/>
  <c r="AF28" i="34"/>
  <c r="AE28" i="34"/>
  <c r="AI28" i="34" s="1"/>
  <c r="AE29" i="34"/>
  <c r="AE27" i="34"/>
  <c r="AG27" i="34"/>
  <c r="AH27" i="34"/>
  <c r="AI27" i="34" s="1"/>
  <c r="AF29" i="34"/>
  <c r="AH29" i="34"/>
  <c r="AG29" i="34"/>
  <c r="Z81" i="44"/>
  <c r="AA81" i="44" s="1"/>
  <c r="AB81" i="44" s="1"/>
  <c r="Z95" i="44"/>
  <c r="Z101" i="44"/>
  <c r="AA48" i="43"/>
  <c r="AB48" i="43"/>
  <c r="Z102" i="41"/>
  <c r="Z40" i="26"/>
  <c r="AA40" i="26"/>
  <c r="AB40" i="26"/>
  <c r="AC40" i="26" s="1"/>
  <c r="AH26" i="33"/>
  <c r="AA87" i="44"/>
  <c r="Z65" i="44"/>
  <c r="AA65" i="44" s="1"/>
  <c r="AB65" i="44" s="1"/>
  <c r="Y30" i="27"/>
  <c r="Z30" i="27"/>
  <c r="AA30" i="27"/>
  <c r="Y20" i="17"/>
  <c r="Z20" i="17" s="1"/>
  <c r="AA20" i="17" s="1"/>
  <c r="AB20" i="17" s="1"/>
  <c r="Z24" i="43"/>
  <c r="Z37" i="43"/>
  <c r="AA96" i="44"/>
  <c r="AB96" i="44"/>
  <c r="AC96" i="44" s="1"/>
  <c r="AA96" i="41"/>
  <c r="C188" i="38"/>
  <c r="D188" i="38" s="1"/>
  <c r="F188" i="38" s="1"/>
  <c r="AI24" i="33"/>
  <c r="AI23" i="33" s="1"/>
  <c r="AH23" i="33"/>
  <c r="Z35" i="44"/>
  <c r="AH19" i="33"/>
  <c r="AH18" i="33"/>
  <c r="AI20" i="33"/>
  <c r="AJ20" i="33"/>
  <c r="AK20" i="33" s="1"/>
  <c r="O30" i="15"/>
  <c r="Y93" i="44"/>
  <c r="AB96" i="41"/>
  <c r="Z112" i="17"/>
  <c r="Z104" i="17"/>
  <c r="M20" i="37"/>
  <c r="AJ25" i="33"/>
  <c r="Z23" i="33"/>
  <c r="Z30" i="33" s="1"/>
  <c r="AC21" i="32"/>
  <c r="C153" i="38" s="1"/>
  <c r="D153" i="38" s="1"/>
  <c r="E153" i="38" s="1"/>
  <c r="F153" i="38" s="1"/>
  <c r="Z33" i="43"/>
  <c r="AA33" i="43" s="1"/>
  <c r="AB33" i="43" s="1"/>
  <c r="Z33" i="44"/>
  <c r="AA33" i="44" s="1"/>
  <c r="AB33" i="44" s="1"/>
  <c r="Y63" i="31"/>
  <c r="Z63" i="31"/>
  <c r="AA63" i="31" s="1"/>
  <c r="AB63" i="31" s="1"/>
  <c r="Y85" i="26"/>
  <c r="Z85" i="26"/>
  <c r="AA85" i="26" s="1"/>
  <c r="AB85" i="26" s="1"/>
  <c r="AA102" i="41"/>
  <c r="AB102" i="41"/>
  <c r="AB86" i="41"/>
  <c r="AC86" i="41" s="1"/>
  <c r="Z101" i="41"/>
  <c r="AA101" i="41"/>
  <c r="Z95" i="41"/>
  <c r="Z78" i="41"/>
  <c r="AA78" i="41" s="1"/>
  <c r="AA102" i="43"/>
  <c r="AB102" i="43" s="1"/>
  <c r="Y21" i="43"/>
  <c r="Z21" i="43"/>
  <c r="AA21" i="43" s="1"/>
  <c r="AB21" i="43" s="1"/>
  <c r="Z47" i="43"/>
  <c r="AA47" i="43" s="1"/>
  <c r="AB47" i="43" s="1"/>
  <c r="Z68" i="43"/>
  <c r="AC68" i="43" s="1"/>
  <c r="AA68" i="43"/>
  <c r="AB68" i="43" s="1"/>
  <c r="Z79" i="44"/>
  <c r="Z89" i="44"/>
  <c r="AA89" i="44" s="1"/>
  <c r="AB89" i="44" s="1"/>
  <c r="Z99" i="44"/>
  <c r="AA95" i="44"/>
  <c r="AB95" i="44" s="1"/>
  <c r="AC95" i="44" s="1"/>
  <c r="Z44" i="44"/>
  <c r="AA97" i="44"/>
  <c r="AB97" i="44" s="1"/>
  <c r="X78" i="17"/>
  <c r="X113" i="17" s="1"/>
  <c r="Z100" i="17"/>
  <c r="AA100" i="17" s="1"/>
  <c r="AA95" i="41"/>
  <c r="AB33" i="41"/>
  <c r="AA29" i="27"/>
  <c r="AB29" i="27"/>
  <c r="AC29" i="27" s="1"/>
  <c r="AC27" i="27"/>
  <c r="AB68" i="27"/>
  <c r="AC68" i="27"/>
  <c r="AC67" i="27"/>
  <c r="AA62" i="43"/>
  <c r="AB62" i="43"/>
  <c r="AA98" i="17"/>
  <c r="AB98" i="17" s="1"/>
  <c r="AA70" i="17"/>
  <c r="AA23" i="17"/>
  <c r="AB23" i="17"/>
  <c r="AC23" i="17" s="1"/>
  <c r="C15" i="38" s="1"/>
  <c r="D15" i="38" s="1"/>
  <c r="F15" i="38" s="1"/>
  <c r="AA103" i="17"/>
  <c r="AB103" i="17"/>
  <c r="AC103" i="17" s="1"/>
  <c r="C179" i="38" s="1"/>
  <c r="D179" i="38" s="1"/>
  <c r="E179" i="38" s="1"/>
  <c r="F179" i="38" s="1"/>
  <c r="AC21" i="27"/>
  <c r="AA53" i="41"/>
  <c r="AC22" i="27"/>
  <c r="AC19" i="27"/>
  <c r="AA69" i="44"/>
  <c r="AB69" i="44" s="1"/>
  <c r="AC69" i="44"/>
  <c r="AB46" i="44"/>
  <c r="AC46" i="44" s="1"/>
  <c r="AA54" i="44"/>
  <c r="AA19" i="43"/>
  <c r="AB70" i="43"/>
  <c r="AC70" i="43"/>
  <c r="AB32" i="43"/>
  <c r="AC32" i="43"/>
  <c r="AA69" i="43"/>
  <c r="AC65" i="41"/>
  <c r="AC71" i="41"/>
  <c r="Y16" i="41"/>
  <c r="AA49" i="43"/>
  <c r="AB30" i="27"/>
  <c r="AC30" i="27" s="1"/>
  <c r="AB35" i="27"/>
  <c r="AC28" i="27"/>
  <c r="AC36" i="27"/>
  <c r="AA52" i="27"/>
  <c r="AB52" i="27"/>
  <c r="AC50" i="17"/>
  <c r="AA49" i="17"/>
  <c r="AB49" i="17"/>
  <c r="Z45" i="41"/>
  <c r="AA45" i="41" s="1"/>
  <c r="AB45" i="41" s="1"/>
  <c r="AA49" i="27"/>
  <c r="AB20" i="44"/>
  <c r="AC20" i="44"/>
  <c r="AA22" i="44"/>
  <c r="AB22" i="44"/>
  <c r="AC22" i="44"/>
  <c r="AB29" i="44"/>
  <c r="AC29" i="44" s="1"/>
  <c r="AB36" i="44"/>
  <c r="AC19" i="44"/>
  <c r="AC27" i="44"/>
  <c r="AC32" i="44"/>
  <c r="AB18" i="41"/>
  <c r="AC18" i="41"/>
  <c r="AB27" i="41"/>
  <c r="AC27" i="41" s="1"/>
  <c r="AC22" i="41"/>
  <c r="AC32" i="41"/>
  <c r="AA86" i="26"/>
  <c r="AB86" i="26"/>
  <c r="AC21" i="26"/>
  <c r="AA20" i="43"/>
  <c r="AB20" i="43" s="1"/>
  <c r="AB22" i="17"/>
  <c r="AC22" i="17" s="1"/>
  <c r="AB40" i="17"/>
  <c r="AC40" i="17" s="1"/>
  <c r="AB62" i="17"/>
  <c r="AB57" i="17"/>
  <c r="AC57" i="17"/>
  <c r="AA37" i="17"/>
  <c r="AB37" i="17"/>
  <c r="AC37" i="17" s="1"/>
  <c r="AA102" i="17"/>
  <c r="AB102" i="17"/>
  <c r="AC102" i="17" s="1"/>
  <c r="Y19" i="17"/>
  <c r="Y17" i="17" s="1"/>
  <c r="AC34" i="17"/>
  <c r="Z56" i="17"/>
  <c r="AC56" i="17" s="1"/>
  <c r="AA56" i="17"/>
  <c r="AB56" i="17" s="1"/>
  <c r="AB64" i="17"/>
  <c r="AC64" i="17"/>
  <c r="AA24" i="26"/>
  <c r="Y24" i="26"/>
  <c r="Y17" i="26"/>
  <c r="Y96" i="26" s="1"/>
  <c r="AC24" i="26"/>
  <c r="AC20" i="31"/>
  <c r="AC29" i="31"/>
  <c r="AA67" i="31"/>
  <c r="AC67" i="31" s="1"/>
  <c r="AB67" i="31"/>
  <c r="AB53" i="31"/>
  <c r="AC53" i="31"/>
  <c r="AA23" i="31"/>
  <c r="AC64" i="31"/>
  <c r="AA92" i="17"/>
  <c r="AB92" i="17" s="1"/>
  <c r="AA91" i="17"/>
  <c r="AA90" i="17"/>
  <c r="AB90" i="17"/>
  <c r="AC90" i="17"/>
  <c r="AC32" i="31"/>
  <c r="AB89" i="17"/>
  <c r="AC89" i="17" s="1"/>
  <c r="AA86" i="43"/>
  <c r="AB86" i="43"/>
  <c r="AC86" i="43" s="1"/>
  <c r="AC28" i="26"/>
  <c r="AA62" i="31"/>
  <c r="AB62" i="31"/>
  <c r="AC62" i="31" s="1"/>
  <c r="AC33" i="31"/>
  <c r="AC19" i="31"/>
  <c r="AA58" i="31"/>
  <c r="AB58" i="31"/>
  <c r="AA52" i="31"/>
  <c r="AB52" i="31" s="1"/>
  <c r="Z47" i="31"/>
  <c r="AA47" i="31"/>
  <c r="AB47" i="31" s="1"/>
  <c r="AC30" i="31"/>
  <c r="AC28" i="31"/>
  <c r="AC27" i="31"/>
  <c r="AC22" i="31"/>
  <c r="AC21" i="31"/>
  <c r="AA85" i="31"/>
  <c r="Z57" i="31"/>
  <c r="AC57" i="31" s="1"/>
  <c r="AA57" i="31"/>
  <c r="AB57" i="31" s="1"/>
  <c r="AA86" i="44"/>
  <c r="AB86" i="44"/>
  <c r="AC86" i="44" s="1"/>
  <c r="AC82" i="31"/>
  <c r="AC84" i="17"/>
  <c r="AA83" i="17"/>
  <c r="AB83" i="17" s="1"/>
  <c r="AC83" i="17" s="1"/>
  <c r="AA77" i="44"/>
  <c r="AB77" i="44"/>
  <c r="AJ28" i="33"/>
  <c r="AA88" i="31"/>
  <c r="AB88" i="31"/>
  <c r="AC88" i="31" s="1"/>
  <c r="AB87" i="44"/>
  <c r="AC87" i="44"/>
  <c r="AA87" i="41"/>
  <c r="AB87" i="41" s="1"/>
  <c r="AA83" i="27"/>
  <c r="AK28" i="33"/>
  <c r="AL28" i="33" s="1"/>
  <c r="C157" i="38"/>
  <c r="D157" i="38" s="1"/>
  <c r="F157" i="38" s="1"/>
  <c r="AC105" i="17"/>
  <c r="C180" i="38" s="1"/>
  <c r="D180" i="38" s="1"/>
  <c r="F180" i="38" s="1"/>
  <c r="AI29" i="34"/>
  <c r="AF18" i="34"/>
  <c r="AF31" i="34"/>
  <c r="AC56" i="31"/>
  <c r="Z55" i="17"/>
  <c r="AA55" i="17" s="1"/>
  <c r="AC51" i="17"/>
  <c r="AC61" i="31"/>
  <c r="AC63" i="31"/>
  <c r="AB71" i="17"/>
  <c r="AC71" i="17" s="1"/>
  <c r="M15" i="37"/>
  <c r="AA52" i="26"/>
  <c r="AB52" i="26"/>
  <c r="AA69" i="26"/>
  <c r="AB69" i="26"/>
  <c r="AC69" i="26" s="1"/>
  <c r="AB67" i="26"/>
  <c r="AA46" i="26"/>
  <c r="Y43" i="26"/>
  <c r="AC38" i="26"/>
  <c r="AC91" i="26"/>
  <c r="Z93" i="26"/>
  <c r="AA55" i="26"/>
  <c r="AB55" i="26"/>
  <c r="Z78" i="26"/>
  <c r="AA78" i="26"/>
  <c r="AB78" i="26" s="1"/>
  <c r="AA56" i="26"/>
  <c r="AC62" i="26"/>
  <c r="Y76" i="26"/>
  <c r="AC95" i="26"/>
  <c r="AC48" i="26"/>
  <c r="AA54" i="26"/>
  <c r="AB54" i="26" s="1"/>
  <c r="AA71" i="26"/>
  <c r="AB71" i="26" s="1"/>
  <c r="AC73" i="26"/>
  <c r="AA82" i="26"/>
  <c r="AB82" i="26"/>
  <c r="AC82" i="26"/>
  <c r="AA89" i="26"/>
  <c r="AC34" i="26"/>
  <c r="AC31" i="26"/>
  <c r="AC30" i="26"/>
  <c r="AC22" i="26"/>
  <c r="AC20" i="26"/>
  <c r="Z17" i="26"/>
  <c r="AA49" i="26"/>
  <c r="AB49" i="26" s="1"/>
  <c r="AA109" i="17"/>
  <c r="Y96" i="17"/>
  <c r="Z18" i="31"/>
  <c r="AC18" i="31"/>
  <c r="G29" i="37"/>
  <c r="AC21" i="17"/>
  <c r="Y24" i="17"/>
  <c r="Z24" i="17" s="1"/>
  <c r="AA24" i="17" s="1"/>
  <c r="AB24" i="17" s="1"/>
  <c r="AC30" i="17"/>
  <c r="AA31" i="17"/>
  <c r="AB31" i="17"/>
  <c r="AC31" i="17"/>
  <c r="C25" i="38" s="1"/>
  <c r="D25" i="38" s="1"/>
  <c r="F25" i="38" s="1"/>
  <c r="Z33" i="17"/>
  <c r="AA33" i="17" s="1"/>
  <c r="AB33" i="17" s="1"/>
  <c r="AC41" i="17"/>
  <c r="AC48" i="17"/>
  <c r="C49" i="38" s="1"/>
  <c r="D49" i="38" s="1"/>
  <c r="F49" i="38" s="1"/>
  <c r="AC49" i="17"/>
  <c r="AC52" i="17"/>
  <c r="AB55" i="17"/>
  <c r="AA59" i="17"/>
  <c r="AB59" i="17"/>
  <c r="AC59" i="17"/>
  <c r="AA60" i="17"/>
  <c r="AB60" i="17" s="1"/>
  <c r="AC60" i="17" s="1"/>
  <c r="AB61" i="17"/>
  <c r="AC61" i="17" s="1"/>
  <c r="AC62" i="17"/>
  <c r="AC63" i="17"/>
  <c r="AA66" i="17"/>
  <c r="AB66" i="17" s="1"/>
  <c r="AC72" i="17"/>
  <c r="AC87" i="17"/>
  <c r="AC88" i="17"/>
  <c r="AC99" i="17"/>
  <c r="AC107" i="17"/>
  <c r="C183" i="38" s="1"/>
  <c r="D183" i="38" s="1"/>
  <c r="E183" i="38" s="1"/>
  <c r="F183" i="38" s="1"/>
  <c r="AC108" i="17"/>
  <c r="AA111" i="17"/>
  <c r="AB111" i="17" s="1"/>
  <c r="AA112" i="17"/>
  <c r="AB112" i="17"/>
  <c r="Y23" i="31"/>
  <c r="AB23" i="31"/>
  <c r="AA50" i="31"/>
  <c r="AB50" i="31" s="1"/>
  <c r="AC50" i="31"/>
  <c r="AC51" i="31"/>
  <c r="AC58" i="31"/>
  <c r="Z74" i="31"/>
  <c r="AA74" i="31" s="1"/>
  <c r="AB74" i="31" s="1"/>
  <c r="AA81" i="31"/>
  <c r="AB81" i="31" s="1"/>
  <c r="AB85" i="31"/>
  <c r="AC85" i="31" s="1"/>
  <c r="AA87" i="31"/>
  <c r="AB87" i="31"/>
  <c r="AC87" i="31"/>
  <c r="AA92" i="31"/>
  <c r="AB92" i="31" s="1"/>
  <c r="AC93" i="31"/>
  <c r="C136" i="38" s="1"/>
  <c r="Z94" i="31"/>
  <c r="AA94" i="31"/>
  <c r="AB94" i="31"/>
  <c r="AC94" i="31"/>
  <c r="AC33" i="26"/>
  <c r="AB46" i="26"/>
  <c r="AC46" i="26" s="1"/>
  <c r="AC51" i="26"/>
  <c r="AC52" i="26"/>
  <c r="Z60" i="26"/>
  <c r="AA60" i="26"/>
  <c r="AB60" i="26" s="1"/>
  <c r="AB61" i="26"/>
  <c r="AC61" i="26"/>
  <c r="AA65" i="26"/>
  <c r="AB65" i="26" s="1"/>
  <c r="AC65" i="26" s="1"/>
  <c r="AC67" i="26"/>
  <c r="AC86" i="26"/>
  <c r="AC90" i="26"/>
  <c r="AA92" i="26"/>
  <c r="AB92" i="26"/>
  <c r="AC92" i="26"/>
  <c r="AC82" i="27"/>
  <c r="AB83" i="27"/>
  <c r="AC83" i="27" s="1"/>
  <c r="AC48" i="27"/>
  <c r="AC52" i="27"/>
  <c r="AC54" i="27"/>
  <c r="Z59" i="27"/>
  <c r="AA59" i="27"/>
  <c r="AB59" i="27" s="1"/>
  <c r="AC60" i="27"/>
  <c r="AC64" i="27"/>
  <c r="AA65" i="27"/>
  <c r="AB65" i="27"/>
  <c r="AC65" i="27"/>
  <c r="AC71" i="27"/>
  <c r="AC74" i="27"/>
  <c r="Y23" i="27"/>
  <c r="Z23" i="27"/>
  <c r="AA23" i="27"/>
  <c r="AB23" i="27"/>
  <c r="AC23" i="27"/>
  <c r="AC33" i="27"/>
  <c r="AC40" i="27"/>
  <c r="AC24" i="44"/>
  <c r="Y26" i="44"/>
  <c r="Z26" i="44" s="1"/>
  <c r="AA26" i="44" s="1"/>
  <c r="AB26" i="44" s="1"/>
  <c r="AC26" i="44"/>
  <c r="AC28" i="44"/>
  <c r="AC33" i="44"/>
  <c r="AA35" i="44"/>
  <c r="AC36" i="44"/>
  <c r="AC37" i="44"/>
  <c r="AC47" i="44"/>
  <c r="AC48" i="44"/>
  <c r="AC49" i="44"/>
  <c r="AC52" i="44"/>
  <c r="AB54" i="44"/>
  <c r="AC54" i="44"/>
  <c r="AB57" i="44"/>
  <c r="AC57" i="44" s="1"/>
  <c r="AB58" i="44"/>
  <c r="AC58" i="44"/>
  <c r="AC59" i="44"/>
  <c r="AB60" i="44"/>
  <c r="AC60" i="44"/>
  <c r="AC61" i="44"/>
  <c r="AC62" i="44"/>
  <c r="AC67" i="44"/>
  <c r="AC77" i="44"/>
  <c r="AA80" i="44"/>
  <c r="AB80" i="44"/>
  <c r="AA84" i="44"/>
  <c r="AB84" i="44"/>
  <c r="AC84" i="44"/>
  <c r="AA88" i="44"/>
  <c r="AB88" i="44"/>
  <c r="AC88" i="44" s="1"/>
  <c r="AA91" i="44"/>
  <c r="AB91" i="44"/>
  <c r="AC91" i="44"/>
  <c r="AA98" i="44"/>
  <c r="AB98" i="44" s="1"/>
  <c r="AA101" i="44"/>
  <c r="AB101" i="44"/>
  <c r="AA102" i="44"/>
  <c r="AB102" i="44"/>
  <c r="AC102" i="44"/>
  <c r="AB20" i="41"/>
  <c r="AC20" i="41"/>
  <c r="AB21" i="41"/>
  <c r="AC21" i="41" s="1"/>
  <c r="AC24" i="41"/>
  <c r="AC28" i="41"/>
  <c r="AC29" i="41"/>
  <c r="AB30" i="41"/>
  <c r="AC30" i="41"/>
  <c r="AC33" i="41"/>
  <c r="AC44" i="41"/>
  <c r="Z47" i="41"/>
  <c r="AA47" i="41" s="1"/>
  <c r="AB47" i="41" s="1"/>
  <c r="AC49" i="41"/>
  <c r="AC52" i="41"/>
  <c r="AA57" i="41"/>
  <c r="AB57" i="41"/>
  <c r="AC57" i="41"/>
  <c r="AA58" i="41"/>
  <c r="AB58" i="41" s="1"/>
  <c r="AC59" i="41"/>
  <c r="Z60" i="41"/>
  <c r="AA60" i="41" s="1"/>
  <c r="AB60" i="41" s="1"/>
  <c r="AC60" i="41" s="1"/>
  <c r="AC61" i="41"/>
  <c r="Z62" i="41"/>
  <c r="AA62" i="41"/>
  <c r="AB62" i="41"/>
  <c r="AA64" i="41"/>
  <c r="AB64" i="41"/>
  <c r="AC64" i="41"/>
  <c r="AA68" i="41"/>
  <c r="AB68" i="41"/>
  <c r="AC68" i="41"/>
  <c r="AA69" i="41"/>
  <c r="AB69" i="41" s="1"/>
  <c r="AC69" i="41" s="1"/>
  <c r="C88" i="38" s="1"/>
  <c r="AC70" i="41"/>
  <c r="AA77" i="41"/>
  <c r="AB77" i="41"/>
  <c r="AC77" i="41"/>
  <c r="AB80" i="41"/>
  <c r="AC80" i="41"/>
  <c r="AA81" i="41"/>
  <c r="AC84" i="41"/>
  <c r="AA85" i="41"/>
  <c r="Z89" i="41"/>
  <c r="AA89" i="41"/>
  <c r="AB89" i="41" s="1"/>
  <c r="AC91" i="41"/>
  <c r="AC96" i="41"/>
  <c r="Z97" i="41"/>
  <c r="AA98" i="41"/>
  <c r="AC99" i="41"/>
  <c r="AA100" i="41"/>
  <c r="AB100" i="41" s="1"/>
  <c r="AC102" i="41"/>
  <c r="AB19" i="43"/>
  <c r="AC19" i="43" s="1"/>
  <c r="AC21" i="43"/>
  <c r="AA24" i="43"/>
  <c r="AB24" i="43" s="1"/>
  <c r="AC24" i="43"/>
  <c r="AB26" i="43"/>
  <c r="AC26" i="43"/>
  <c r="AC28" i="43"/>
  <c r="AC29" i="43"/>
  <c r="AC35" i="43"/>
  <c r="AC36" i="43"/>
  <c r="AC44" i="43"/>
  <c r="AC47" i="43"/>
  <c r="AC48" i="43"/>
  <c r="AA52" i="43"/>
  <c r="AA53" i="43"/>
  <c r="AC54" i="43"/>
  <c r="AC57" i="43"/>
  <c r="AC58" i="43"/>
  <c r="AB59" i="43"/>
  <c r="AC59" i="43"/>
  <c r="Z61" i="43"/>
  <c r="AA61" i="43" s="1"/>
  <c r="AB61" i="43" s="1"/>
  <c r="AC62" i="43"/>
  <c r="AA64" i="43"/>
  <c r="AB64" i="43"/>
  <c r="AC64" i="43"/>
  <c r="AC65" i="43"/>
  <c r="AC67" i="43"/>
  <c r="AB69" i="43"/>
  <c r="AC69" i="43"/>
  <c r="AB77" i="43"/>
  <c r="AC77" i="43"/>
  <c r="AB78" i="43"/>
  <c r="AC78" i="43" s="1"/>
  <c r="AA80" i="43"/>
  <c r="AB80" i="43"/>
  <c r="AA81" i="43"/>
  <c r="AA84" i="43"/>
  <c r="AA85" i="43"/>
  <c r="AB85" i="43"/>
  <c r="AC85" i="43"/>
  <c r="AC87" i="43"/>
  <c r="AC88" i="43"/>
  <c r="AA89" i="43"/>
  <c r="AB89" i="43" s="1"/>
  <c r="AA91" i="43"/>
  <c r="AB91" i="43"/>
  <c r="AA95" i="43"/>
  <c r="AB95" i="43"/>
  <c r="AC95" i="43" s="1"/>
  <c r="AB96" i="43"/>
  <c r="AC96" i="43"/>
  <c r="AC97" i="43"/>
  <c r="AA98" i="43"/>
  <c r="AB98" i="43" s="1"/>
  <c r="AC98" i="43" s="1"/>
  <c r="AA99" i="43"/>
  <c r="AB99" i="43"/>
  <c r="AA100" i="43"/>
  <c r="AB100" i="43"/>
  <c r="C200" i="38"/>
  <c r="Q26" i="15"/>
  <c r="R26" i="15" s="1"/>
  <c r="P30" i="15"/>
  <c r="C184" i="38"/>
  <c r="D184" i="38" s="1"/>
  <c r="E184" i="38" s="1"/>
  <c r="F184" i="38" s="1"/>
  <c r="Z93" i="43"/>
  <c r="S21" i="15"/>
  <c r="X16" i="41"/>
  <c r="X104" i="41"/>
  <c r="Z93" i="41"/>
  <c r="AA93" i="43"/>
  <c r="C128" i="38"/>
  <c r="AK25" i="33"/>
  <c r="AL25" i="33"/>
  <c r="C174" i="38"/>
  <c r="R24" i="15"/>
  <c r="S24" i="15"/>
  <c r="AH18" i="34"/>
  <c r="AH31" i="34"/>
  <c r="AA17" i="26"/>
  <c r="AG18" i="34"/>
  <c r="AG31" i="34" s="1"/>
  <c r="Y42" i="31"/>
  <c r="AL21" i="33"/>
  <c r="C198" i="38" s="1"/>
  <c r="Y78" i="27"/>
  <c r="AA20" i="32"/>
  <c r="X16" i="43"/>
  <c r="X104" i="43" s="1"/>
  <c r="Y75" i="44"/>
  <c r="Z16" i="27"/>
  <c r="Y40" i="44"/>
  <c r="Y16" i="27"/>
  <c r="Y16" i="31"/>
  <c r="AB20" i="32"/>
  <c r="Y16" i="44"/>
  <c r="Y104" i="44" s="1"/>
  <c r="D16" i="38" l="1"/>
  <c r="F11" i="46"/>
  <c r="F15" i="46"/>
  <c r="F14" i="46"/>
  <c r="F10" i="46"/>
  <c r="F9" i="46"/>
  <c r="E200" i="38"/>
  <c r="F200" i="38" s="1"/>
  <c r="F201" i="38"/>
  <c r="AC17" i="26"/>
  <c r="AB84" i="43"/>
  <c r="AC84" i="43" s="1"/>
  <c r="AA93" i="26"/>
  <c r="AB93" i="26" s="1"/>
  <c r="AC93" i="26"/>
  <c r="AC47" i="31"/>
  <c r="C47" i="38" s="1"/>
  <c r="AB100" i="17"/>
  <c r="AB96" i="17" s="1"/>
  <c r="AA96" i="17"/>
  <c r="AB101" i="41"/>
  <c r="AC101" i="41"/>
  <c r="AA67" i="41"/>
  <c r="AB67" i="41" s="1"/>
  <c r="Z39" i="17"/>
  <c r="AA39" i="17" s="1"/>
  <c r="AB39" i="17" s="1"/>
  <c r="AC39" i="17"/>
  <c r="AB81" i="43"/>
  <c r="AC81" i="43"/>
  <c r="AC61" i="43"/>
  <c r="AC59" i="27"/>
  <c r="AC112" i="17"/>
  <c r="AB91" i="17"/>
  <c r="AC91" i="17" s="1"/>
  <c r="AA37" i="43"/>
  <c r="AB37" i="43" s="1"/>
  <c r="Q23" i="15"/>
  <c r="AA38" i="31"/>
  <c r="AI18" i="34"/>
  <c r="AI31" i="34" s="1"/>
  <c r="F38" i="37" s="1"/>
  <c r="AA27" i="43"/>
  <c r="AB27" i="43" s="1"/>
  <c r="AA53" i="44"/>
  <c r="AB53" i="44" s="1"/>
  <c r="AA85" i="44"/>
  <c r="AB85" i="44" s="1"/>
  <c r="AC85" i="44"/>
  <c r="AC80" i="43"/>
  <c r="C113" i="38" s="1"/>
  <c r="D113" i="38" s="1"/>
  <c r="F113" i="38" s="1"/>
  <c r="AB49" i="27"/>
  <c r="AC49" i="27"/>
  <c r="C52" i="38" s="1"/>
  <c r="AB37" i="31"/>
  <c r="AC37" i="31" s="1"/>
  <c r="AC87" i="41"/>
  <c r="C129" i="38" s="1"/>
  <c r="AA44" i="44"/>
  <c r="AB44" i="44" s="1"/>
  <c r="Z30" i="44"/>
  <c r="AA30" i="44" s="1"/>
  <c r="AB30" i="44" s="1"/>
  <c r="AB35" i="41"/>
  <c r="AC35" i="41"/>
  <c r="AC89" i="41"/>
  <c r="AC60" i="26"/>
  <c r="AC23" i="31"/>
  <c r="Y113" i="17"/>
  <c r="AB70" i="17"/>
  <c r="AC70" i="17" s="1"/>
  <c r="C87" i="38" s="1"/>
  <c r="AB106" i="17"/>
  <c r="AC106" i="17" s="1"/>
  <c r="S26" i="15"/>
  <c r="AB57" i="26"/>
  <c r="AC57" i="26" s="1"/>
  <c r="AB93" i="43"/>
  <c r="AB85" i="41"/>
  <c r="AC85" i="41" s="1"/>
  <c r="C124" i="38" s="1"/>
  <c r="D124" i="38" s="1"/>
  <c r="F124" i="38" s="1"/>
  <c r="AC80" i="44"/>
  <c r="AB101" i="17"/>
  <c r="AC101" i="17" s="1"/>
  <c r="AA80" i="27"/>
  <c r="Z78" i="27"/>
  <c r="AA94" i="26"/>
  <c r="AB94" i="26" s="1"/>
  <c r="AC54" i="26"/>
  <c r="AC85" i="26"/>
  <c r="AK19" i="33"/>
  <c r="AK18" i="33" s="1"/>
  <c r="AK17" i="33" s="1"/>
  <c r="AL20" i="33"/>
  <c r="Z30" i="43"/>
  <c r="AA30" i="43" s="1"/>
  <c r="AB30" i="43" s="1"/>
  <c r="AC30" i="43"/>
  <c r="Z36" i="17"/>
  <c r="AA36" i="17" s="1"/>
  <c r="AB36" i="17" s="1"/>
  <c r="AA19" i="41"/>
  <c r="AB19" i="41" s="1"/>
  <c r="AC19" i="41"/>
  <c r="Z16" i="41"/>
  <c r="Z83" i="31"/>
  <c r="AA83" i="31" s="1"/>
  <c r="AB83" i="31" s="1"/>
  <c r="AC83" i="31"/>
  <c r="C121" i="38" s="1"/>
  <c r="D121" i="38" s="1"/>
  <c r="E121" i="38" s="1"/>
  <c r="F121" i="38" s="1"/>
  <c r="AB79" i="26"/>
  <c r="AB81" i="41"/>
  <c r="AC81" i="41" s="1"/>
  <c r="AC47" i="41"/>
  <c r="AB109" i="17"/>
  <c r="AC109" i="17"/>
  <c r="C185" i="38" s="1"/>
  <c r="D185" i="38" s="1"/>
  <c r="F185" i="38" s="1"/>
  <c r="C69" i="38"/>
  <c r="Z75" i="44"/>
  <c r="AA79" i="44"/>
  <c r="AA18" i="44"/>
  <c r="AC91" i="43"/>
  <c r="AC101" i="44"/>
  <c r="AC33" i="17"/>
  <c r="AL18" i="33"/>
  <c r="AL17" i="33" s="1"/>
  <c r="AH17" i="33"/>
  <c r="AH30" i="33" s="1"/>
  <c r="Y43" i="17"/>
  <c r="Z67" i="17"/>
  <c r="AA67" i="17" s="1"/>
  <c r="AB67" i="17" s="1"/>
  <c r="AA29" i="17"/>
  <c r="AB29" i="17" s="1"/>
  <c r="AC35" i="27"/>
  <c r="Z96" i="31"/>
  <c r="AA96" i="31" s="1"/>
  <c r="AB96" i="31" s="1"/>
  <c r="AC62" i="41"/>
  <c r="AC98" i="44"/>
  <c r="AC52" i="31"/>
  <c r="AB58" i="27"/>
  <c r="AC58" i="27" s="1"/>
  <c r="AA95" i="17"/>
  <c r="AB95" i="17" s="1"/>
  <c r="AA64" i="44"/>
  <c r="AB64" i="44" s="1"/>
  <c r="AC64" i="44"/>
  <c r="AC89" i="43"/>
  <c r="AB53" i="43"/>
  <c r="AC53" i="43" s="1"/>
  <c r="AB35" i="44"/>
  <c r="AC35" i="44"/>
  <c r="AC33" i="43"/>
  <c r="AB101" i="43"/>
  <c r="AC101" i="43"/>
  <c r="AA65" i="31"/>
  <c r="AB65" i="31" s="1"/>
  <c r="AA21" i="44"/>
  <c r="AB21" i="44" s="1"/>
  <c r="AC21" i="44"/>
  <c r="Y40" i="43"/>
  <c r="Z60" i="43"/>
  <c r="Z25" i="43"/>
  <c r="Y16" i="43"/>
  <c r="AB52" i="43"/>
  <c r="AC52" i="43" s="1"/>
  <c r="AC100" i="41"/>
  <c r="AC56" i="26"/>
  <c r="AB56" i="26"/>
  <c r="AB43" i="26" s="1"/>
  <c r="AC100" i="43"/>
  <c r="AC78" i="26"/>
  <c r="AA46" i="41"/>
  <c r="AC20" i="43"/>
  <c r="AC71" i="43"/>
  <c r="AA70" i="26"/>
  <c r="AB70" i="26" s="1"/>
  <c r="AB98" i="41"/>
  <c r="AC98" i="41"/>
  <c r="AB49" i="43"/>
  <c r="AC49" i="43" s="1"/>
  <c r="AB51" i="27"/>
  <c r="AC51" i="27" s="1"/>
  <c r="C54" i="38" s="1"/>
  <c r="AA54" i="41"/>
  <c r="AB54" i="41" s="1"/>
  <c r="AC54" i="41"/>
  <c r="AB45" i="43"/>
  <c r="AC45" i="43" s="1"/>
  <c r="Y43" i="27"/>
  <c r="Y85" i="27" s="1"/>
  <c r="Z63" i="27"/>
  <c r="AC90" i="41"/>
  <c r="Z90" i="41"/>
  <c r="AA90" i="41" s="1"/>
  <c r="AB90" i="41" s="1"/>
  <c r="Y40" i="41"/>
  <c r="Z63" i="41"/>
  <c r="AA63" i="41" s="1"/>
  <c r="AB63" i="41" s="1"/>
  <c r="AC32" i="26"/>
  <c r="AB17" i="26"/>
  <c r="AC20" i="32"/>
  <c r="AC99" i="43"/>
  <c r="AC93" i="43" s="1"/>
  <c r="AA97" i="41"/>
  <c r="AB97" i="41" s="1"/>
  <c r="AC53" i="41"/>
  <c r="AB53" i="41"/>
  <c r="AB78" i="41"/>
  <c r="AC24" i="17"/>
  <c r="AC89" i="26"/>
  <c r="AB89" i="26"/>
  <c r="AC55" i="17"/>
  <c r="AB95" i="41"/>
  <c r="AC95" i="41"/>
  <c r="Z96" i="17"/>
  <c r="AA104" i="17"/>
  <c r="AB104" i="17" s="1"/>
  <c r="AC104" i="17"/>
  <c r="AA32" i="27"/>
  <c r="AC37" i="26"/>
  <c r="AC82" i="17"/>
  <c r="Z45" i="17"/>
  <c r="AC74" i="31"/>
  <c r="AI19" i="33"/>
  <c r="AI18" i="33" s="1"/>
  <c r="AI17" i="33" s="1"/>
  <c r="AC81" i="44"/>
  <c r="AA69" i="27"/>
  <c r="AB69" i="27" s="1"/>
  <c r="AC69" i="27"/>
  <c r="AA16" i="41"/>
  <c r="AC69" i="31"/>
  <c r="C83" i="38" s="1"/>
  <c r="D83" i="38" s="1"/>
  <c r="E83" i="38" s="1"/>
  <c r="F83" i="38" s="1"/>
  <c r="AC70" i="27"/>
  <c r="AC51" i="41"/>
  <c r="AC43" i="44"/>
  <c r="AC66" i="17"/>
  <c r="Y75" i="41"/>
  <c r="AC102" i="43"/>
  <c r="AJ24" i="33"/>
  <c r="AE18" i="34"/>
  <c r="AE31" i="34" s="1"/>
  <c r="AC37" i="41"/>
  <c r="AC94" i="17"/>
  <c r="AC78" i="44"/>
  <c r="Z42" i="43"/>
  <c r="AC71" i="44"/>
  <c r="AA99" i="44"/>
  <c r="AC100" i="44"/>
  <c r="AC20" i="17"/>
  <c r="AA80" i="17"/>
  <c r="Z48" i="41"/>
  <c r="AA71" i="43"/>
  <c r="AB71" i="43" s="1"/>
  <c r="Z68" i="31"/>
  <c r="AA68" i="31" s="1"/>
  <c r="AB68" i="31" s="1"/>
  <c r="AC68" i="31"/>
  <c r="C82" i="38" s="1"/>
  <c r="D82" i="38" s="1"/>
  <c r="E82" i="38" s="1"/>
  <c r="F82" i="38" s="1"/>
  <c r="AC63" i="26"/>
  <c r="AC50" i="41"/>
  <c r="AC42" i="41"/>
  <c r="AC25" i="41"/>
  <c r="AC26" i="31"/>
  <c r="F10" i="38"/>
  <c r="AC83" i="44"/>
  <c r="Z82" i="43"/>
  <c r="AC72" i="44"/>
  <c r="AC72" i="26"/>
  <c r="AC92" i="31"/>
  <c r="C134" i="38" s="1"/>
  <c r="AC49" i="26"/>
  <c r="AC71" i="26"/>
  <c r="AC89" i="44"/>
  <c r="X18" i="32"/>
  <c r="X26" i="32" s="1"/>
  <c r="Y23" i="32"/>
  <c r="AC88" i="26"/>
  <c r="AC80" i="26"/>
  <c r="Z66" i="31"/>
  <c r="AA66" i="31" s="1"/>
  <c r="AB66" i="31" s="1"/>
  <c r="AC66" i="31"/>
  <c r="Z56" i="27"/>
  <c r="AA56" i="27" s="1"/>
  <c r="AB56" i="27" s="1"/>
  <c r="AC43" i="41"/>
  <c r="AC66" i="44"/>
  <c r="AC39" i="27"/>
  <c r="Y75" i="43"/>
  <c r="AA74" i="17"/>
  <c r="AB74" i="17" s="1"/>
  <c r="AC82" i="41"/>
  <c r="AC72" i="43"/>
  <c r="AC70" i="44"/>
  <c r="AC65" i="17"/>
  <c r="AC58" i="17"/>
  <c r="AC55" i="27"/>
  <c r="AC27" i="17"/>
  <c r="C21" i="38" s="1"/>
  <c r="D21" i="38" s="1"/>
  <c r="E21" i="38" s="1"/>
  <c r="F21" i="38" s="1"/>
  <c r="AC66" i="43"/>
  <c r="Z19" i="17"/>
  <c r="AC45" i="44"/>
  <c r="Z48" i="31"/>
  <c r="AC72" i="41"/>
  <c r="Z23" i="44"/>
  <c r="AA23" i="44" s="1"/>
  <c r="AB23" i="44" s="1"/>
  <c r="AC84" i="31"/>
  <c r="AC83" i="26"/>
  <c r="AC73" i="27"/>
  <c r="C91" i="38" s="1"/>
  <c r="D91" i="38" s="1"/>
  <c r="E91" i="38" s="1"/>
  <c r="F91" i="38" s="1"/>
  <c r="AC55" i="44"/>
  <c r="Z46" i="27"/>
  <c r="AC32" i="17"/>
  <c r="C26" i="38" s="1"/>
  <c r="D26" i="38" s="1"/>
  <c r="E26" i="38" s="1"/>
  <c r="F26" i="38" s="1"/>
  <c r="AC111" i="17"/>
  <c r="C187" i="38" s="1"/>
  <c r="D187" i="38" s="1"/>
  <c r="E187" i="38" s="1"/>
  <c r="F187" i="38" s="1"/>
  <c r="S19" i="15"/>
  <c r="AC92" i="17"/>
  <c r="AC97" i="44"/>
  <c r="Z81" i="26"/>
  <c r="AC76" i="31"/>
  <c r="AC76" i="27"/>
  <c r="AC55" i="43"/>
  <c r="AC55" i="31"/>
  <c r="AC45" i="26"/>
  <c r="AC45" i="41"/>
  <c r="AJ19" i="33"/>
  <c r="AJ18" i="33" s="1"/>
  <c r="AJ17" i="33" s="1"/>
  <c r="Y72" i="31"/>
  <c r="Y97" i="31" s="1"/>
  <c r="Z39" i="31"/>
  <c r="AA39" i="31" s="1"/>
  <c r="AB39" i="31" s="1"/>
  <c r="Y93" i="43"/>
  <c r="L16" i="37"/>
  <c r="AC84" i="26"/>
  <c r="AC75" i="17"/>
  <c r="Z54" i="31"/>
  <c r="AA54" i="31" s="1"/>
  <c r="AB54" i="31" s="1"/>
  <c r="AC54" i="31"/>
  <c r="AC46" i="31"/>
  <c r="AC45" i="31"/>
  <c r="AC58" i="41"/>
  <c r="AC81" i="31"/>
  <c r="AC98" i="17"/>
  <c r="AC80" i="31"/>
  <c r="AC51" i="44"/>
  <c r="AC53" i="17"/>
  <c r="AC23" i="41"/>
  <c r="AC65" i="44"/>
  <c r="AC88" i="41"/>
  <c r="AI27" i="33"/>
  <c r="AC89" i="31"/>
  <c r="C130" i="38" s="1"/>
  <c r="D130" i="38" s="1"/>
  <c r="E130" i="38" s="1"/>
  <c r="F130" i="38" s="1"/>
  <c r="AA82" i="17"/>
  <c r="AB82" i="17" s="1"/>
  <c r="Z55" i="41"/>
  <c r="AA55" i="41" s="1"/>
  <c r="AB55" i="41" s="1"/>
  <c r="Z50" i="44"/>
  <c r="AA50" i="44" s="1"/>
  <c r="AB50" i="44" s="1"/>
  <c r="AC50" i="44"/>
  <c r="Z47" i="17"/>
  <c r="AA47" i="17" s="1"/>
  <c r="AB47" i="17" s="1"/>
  <c r="AC46" i="17"/>
  <c r="AC31" i="27"/>
  <c r="E16" i="38"/>
  <c r="Z86" i="31"/>
  <c r="AA86" i="31" s="1"/>
  <c r="AB86" i="31" s="1"/>
  <c r="Z81" i="17"/>
  <c r="Z72" i="26"/>
  <c r="AA72" i="26" s="1"/>
  <c r="AB72" i="26" s="1"/>
  <c r="Z42" i="44"/>
  <c r="Z66" i="41"/>
  <c r="AA66" i="41" s="1"/>
  <c r="AB66" i="41" s="1"/>
  <c r="Z86" i="17"/>
  <c r="AA86" i="17" s="1"/>
  <c r="AB86" i="17" s="1"/>
  <c r="Z72" i="41"/>
  <c r="AA72" i="41" s="1"/>
  <c r="AB72" i="41" s="1"/>
  <c r="Z63" i="43"/>
  <c r="AA63" i="43" s="1"/>
  <c r="AB63" i="43" s="1"/>
  <c r="AC68" i="17"/>
  <c r="Z78" i="31"/>
  <c r="AC46" i="43"/>
  <c r="AC110" i="17"/>
  <c r="C186" i="38" s="1"/>
  <c r="D186" i="38" s="1"/>
  <c r="E186" i="38" s="1"/>
  <c r="F186" i="38" s="1"/>
  <c r="AC90" i="44"/>
  <c r="AC91" i="31"/>
  <c r="C132" i="38" s="1"/>
  <c r="D132" i="38" s="1"/>
  <c r="E132" i="38" s="1"/>
  <c r="F132" i="38" s="1"/>
  <c r="AC83" i="43"/>
  <c r="AC79" i="31"/>
  <c r="AC59" i="31"/>
  <c r="AC54" i="17"/>
  <c r="AC47" i="26"/>
  <c r="AC28" i="17"/>
  <c r="AC26" i="17"/>
  <c r="C19" i="38" s="1"/>
  <c r="D19" i="38" s="1"/>
  <c r="E19" i="38" s="1"/>
  <c r="F19" i="38" s="1"/>
  <c r="F16" i="38" l="1"/>
  <c r="AC80" i="17"/>
  <c r="AC16" i="31"/>
  <c r="AC16" i="27"/>
  <c r="AC100" i="17"/>
  <c r="C175" i="38" s="1"/>
  <c r="D175" i="38" s="1"/>
  <c r="AC97" i="41"/>
  <c r="AC93" i="41" s="1"/>
  <c r="AC16" i="41"/>
  <c r="AC79" i="26"/>
  <c r="C108" i="38" s="1"/>
  <c r="D108" i="38" s="1"/>
  <c r="E108" i="38" s="1"/>
  <c r="AA42" i="43"/>
  <c r="Z40" i="43"/>
  <c r="AC65" i="31"/>
  <c r="AC30" i="44"/>
  <c r="AC53" i="44"/>
  <c r="C63" i="38" s="1"/>
  <c r="AA43" i="26"/>
  <c r="C58" i="38"/>
  <c r="D58" i="38" s="1"/>
  <c r="E58" i="38" s="1"/>
  <c r="F58" i="38" s="1"/>
  <c r="C152" i="38"/>
  <c r="C173" i="38"/>
  <c r="C119" i="38"/>
  <c r="D119" i="38" s="1"/>
  <c r="F119" i="38" s="1"/>
  <c r="Y18" i="32"/>
  <c r="Y26" i="32" s="1"/>
  <c r="Z23" i="32"/>
  <c r="AC86" i="31"/>
  <c r="C126" i="38" s="1"/>
  <c r="D126" i="38" s="1"/>
  <c r="E126" i="38" s="1"/>
  <c r="F126" i="38" s="1"/>
  <c r="AB93" i="41"/>
  <c r="AA16" i="44"/>
  <c r="AB18" i="44"/>
  <c r="AC94" i="26"/>
  <c r="AC74" i="17"/>
  <c r="C93" i="38" s="1"/>
  <c r="AC27" i="43"/>
  <c r="AA78" i="31"/>
  <c r="Z72" i="31"/>
  <c r="AC55" i="41"/>
  <c r="C65" i="38" s="1"/>
  <c r="D65" i="38" s="1"/>
  <c r="E65" i="38" s="1"/>
  <c r="F65" i="38" s="1"/>
  <c r="AC43" i="26"/>
  <c r="C140" i="38"/>
  <c r="D140" i="38" s="1"/>
  <c r="E140" i="38" s="1"/>
  <c r="F140" i="38" s="1"/>
  <c r="AA93" i="41"/>
  <c r="Z16" i="44"/>
  <c r="AC44" i="44"/>
  <c r="AA46" i="27"/>
  <c r="Z43" i="27"/>
  <c r="Z85" i="27" s="1"/>
  <c r="C123" i="38"/>
  <c r="D123" i="38" s="1"/>
  <c r="E123" i="38" s="1"/>
  <c r="F123" i="38" s="1"/>
  <c r="Y104" i="41"/>
  <c r="C57" i="38"/>
  <c r="AA78" i="27"/>
  <c r="AB80" i="27"/>
  <c r="AB78" i="27" s="1"/>
  <c r="Z16" i="31"/>
  <c r="C35" i="38"/>
  <c r="AB32" i="27"/>
  <c r="AB16" i="27" s="1"/>
  <c r="AA16" i="27"/>
  <c r="C61" i="38"/>
  <c r="AC63" i="43"/>
  <c r="AC66" i="41"/>
  <c r="C85" i="38" s="1"/>
  <c r="D85" i="38" s="1"/>
  <c r="E85" i="38" s="1"/>
  <c r="AC63" i="41"/>
  <c r="C78" i="38" s="1"/>
  <c r="D78" i="38" s="1"/>
  <c r="E78" i="38" s="1"/>
  <c r="F78" i="38" s="1"/>
  <c r="AC96" i="31"/>
  <c r="AB16" i="41"/>
  <c r="AB38" i="31"/>
  <c r="AC38" i="31"/>
  <c r="C36" i="38" s="1"/>
  <c r="AC23" i="44"/>
  <c r="C18" i="38" s="1"/>
  <c r="D18" i="38" s="1"/>
  <c r="AB23" i="33"/>
  <c r="AB30" i="33" s="1"/>
  <c r="AJ23" i="33"/>
  <c r="AA23" i="33"/>
  <c r="AA30" i="33" s="1"/>
  <c r="AK24" i="33"/>
  <c r="AK23" i="33" s="1"/>
  <c r="AA45" i="17"/>
  <c r="Z43" i="17"/>
  <c r="Z43" i="26"/>
  <c r="Z96" i="26" s="1"/>
  <c r="AB79" i="44"/>
  <c r="AA75" i="44"/>
  <c r="AC36" i="17"/>
  <c r="C32" i="38" s="1"/>
  <c r="D32" i="38" s="1"/>
  <c r="F32" i="38" s="1"/>
  <c r="Z75" i="41"/>
  <c r="AC67" i="41"/>
  <c r="C86" i="38" s="1"/>
  <c r="C109" i="38"/>
  <c r="D109" i="38" s="1"/>
  <c r="E109" i="38" s="1"/>
  <c r="F109" i="38" s="1"/>
  <c r="AA48" i="41"/>
  <c r="AB48" i="41" s="1"/>
  <c r="Z40" i="41"/>
  <c r="Z104" i="41" s="1"/>
  <c r="AC47" i="17"/>
  <c r="C46" i="38" s="1"/>
  <c r="D46" i="38" s="1"/>
  <c r="E46" i="38" s="1"/>
  <c r="F46" i="38" s="1"/>
  <c r="C16" i="38"/>
  <c r="AC70" i="26"/>
  <c r="C76" i="38" s="1"/>
  <c r="AC29" i="17"/>
  <c r="R23" i="15"/>
  <c r="Q30" i="15"/>
  <c r="Y104" i="43"/>
  <c r="AB16" i="31"/>
  <c r="AC39" i="31"/>
  <c r="C37" i="38" s="1"/>
  <c r="AB80" i="17"/>
  <c r="AA63" i="27"/>
  <c r="AB63" i="27" s="1"/>
  <c r="AA81" i="26"/>
  <c r="Z76" i="26"/>
  <c r="AB75" i="41"/>
  <c r="AJ27" i="33"/>
  <c r="AI26" i="33"/>
  <c r="AI30" i="33" s="1"/>
  <c r="AA25" i="43"/>
  <c r="Z16" i="43"/>
  <c r="AC86" i="17"/>
  <c r="C117" i="38" s="1"/>
  <c r="D117" i="38" s="1"/>
  <c r="E117" i="38" s="1"/>
  <c r="F117" i="38" s="1"/>
  <c r="AA75" i="41"/>
  <c r="AL19" i="33"/>
  <c r="C196" i="38"/>
  <c r="C195" i="38" s="1"/>
  <c r="AC37" i="43"/>
  <c r="Z40" i="44"/>
  <c r="AA42" i="44"/>
  <c r="AC78" i="41"/>
  <c r="AC75" i="41" s="1"/>
  <c r="AA16" i="31"/>
  <c r="C95" i="38"/>
  <c r="D95" i="38" s="1"/>
  <c r="E95" i="38" s="1"/>
  <c r="F95" i="38" s="1"/>
  <c r="AA48" i="31"/>
  <c r="Z42" i="31"/>
  <c r="AA81" i="17"/>
  <c r="AA78" i="17" s="1"/>
  <c r="Z78" i="17"/>
  <c r="C138" i="38"/>
  <c r="AA82" i="43"/>
  <c r="Z75" i="43"/>
  <c r="AB99" i="44"/>
  <c r="AA93" i="44"/>
  <c r="AA60" i="43"/>
  <c r="AB60" i="43" s="1"/>
  <c r="AC60" i="43"/>
  <c r="C75" i="38" s="1"/>
  <c r="AC95" i="17"/>
  <c r="C141" i="38" s="1"/>
  <c r="AC67" i="17"/>
  <c r="M16" i="37"/>
  <c r="M22" i="37" s="1"/>
  <c r="L22" i="37"/>
  <c r="Z17" i="17"/>
  <c r="AA19" i="17"/>
  <c r="AC56" i="27"/>
  <c r="C59" i="38" s="1"/>
  <c r="D59" i="38" s="1"/>
  <c r="E59" i="38" s="1"/>
  <c r="F59" i="38" s="1"/>
  <c r="AC32" i="27"/>
  <c r="AB46" i="41"/>
  <c r="AB40" i="41" s="1"/>
  <c r="AA40" i="41"/>
  <c r="AA104" i="41" s="1"/>
  <c r="C171" i="38" l="1"/>
  <c r="E18" i="38"/>
  <c r="F85" i="38"/>
  <c r="E5" i="45"/>
  <c r="AB82" i="43"/>
  <c r="AB75" i="43" s="1"/>
  <c r="AA75" i="43"/>
  <c r="AB78" i="31"/>
  <c r="AB72" i="31" s="1"/>
  <c r="AB97" i="31" s="1"/>
  <c r="AA72" i="31"/>
  <c r="C142" i="38"/>
  <c r="D152" i="38"/>
  <c r="D171" i="38"/>
  <c r="E175" i="38"/>
  <c r="AB25" i="43"/>
  <c r="AA16" i="43"/>
  <c r="AB48" i="31"/>
  <c r="AB42" i="31" s="1"/>
  <c r="AA42" i="31"/>
  <c r="AC48" i="31"/>
  <c r="AK27" i="33"/>
  <c r="AK26" i="33" s="1"/>
  <c r="AK30" i="33" s="1"/>
  <c r="AJ26" i="33"/>
  <c r="AJ30" i="33" s="1"/>
  <c r="AB81" i="26"/>
  <c r="AB76" i="26" s="1"/>
  <c r="AB96" i="26" s="1"/>
  <c r="AA76" i="26"/>
  <c r="AA96" i="26" s="1"/>
  <c r="AB16" i="44"/>
  <c r="AC18" i="44"/>
  <c r="AC16" i="44" s="1"/>
  <c r="AB42" i="44"/>
  <c r="AB40" i="44" s="1"/>
  <c r="AA40" i="44"/>
  <c r="AA104" i="44" s="1"/>
  <c r="AC63" i="27"/>
  <c r="AF23" i="33"/>
  <c r="AF30" i="33" s="1"/>
  <c r="AC42" i="44"/>
  <c r="AC40" i="44" s="1"/>
  <c r="Z104" i="44"/>
  <c r="AC46" i="41"/>
  <c r="AB46" i="27"/>
  <c r="AA43" i="27"/>
  <c r="AA85" i="27" s="1"/>
  <c r="AB93" i="44"/>
  <c r="AC99" i="44"/>
  <c r="AC93" i="44" s="1"/>
  <c r="AB78" i="17"/>
  <c r="AL24" i="33"/>
  <c r="Z97" i="31"/>
  <c r="F108" i="38"/>
  <c r="AA97" i="31"/>
  <c r="AC80" i="27"/>
  <c r="AC78" i="27" s="1"/>
  <c r="AA23" i="32"/>
  <c r="Z18" i="32"/>
  <c r="Z26" i="32" s="1"/>
  <c r="AC48" i="41"/>
  <c r="AB42" i="43"/>
  <c r="AB40" i="43" s="1"/>
  <c r="AA40" i="43"/>
  <c r="AB75" i="44"/>
  <c r="AC79" i="44"/>
  <c r="AC75" i="44" s="1"/>
  <c r="AB19" i="17"/>
  <c r="AB17" i="17" s="1"/>
  <c r="AA17" i="17"/>
  <c r="AA113" i="17" s="1"/>
  <c r="AB81" i="17"/>
  <c r="AC81" i="17"/>
  <c r="C111" i="38" s="1"/>
  <c r="D111" i="38" s="1"/>
  <c r="E111" i="38" s="1"/>
  <c r="F111" i="38" s="1"/>
  <c r="AB104" i="41"/>
  <c r="AC78" i="31"/>
  <c r="AC72" i="31" s="1"/>
  <c r="Z113" i="17"/>
  <c r="Z104" i="43"/>
  <c r="R30" i="15"/>
  <c r="S23" i="15"/>
  <c r="S30" i="15" s="1"/>
  <c r="AB45" i="17"/>
  <c r="AA43" i="17"/>
  <c r="AC96" i="17"/>
  <c r="AB23" i="32" l="1"/>
  <c r="AB18" i="32" s="1"/>
  <c r="AB26" i="32" s="1"/>
  <c r="AA18" i="32"/>
  <c r="AA26" i="32" s="1"/>
  <c r="AC23" i="32"/>
  <c r="AC18" i="32" s="1"/>
  <c r="AC26" i="32" s="1"/>
  <c r="F36" i="37" s="1"/>
  <c r="C193" i="38"/>
  <c r="C190" i="38" s="1"/>
  <c r="AL23" i="33"/>
  <c r="AD23" i="33"/>
  <c r="AD30" i="33" s="1"/>
  <c r="AE23" i="33"/>
  <c r="AE30" i="33" s="1"/>
  <c r="AC23" i="33"/>
  <c r="AC30" i="33" s="1"/>
  <c r="AG23" i="33"/>
  <c r="AG30" i="33" s="1"/>
  <c r="C106" i="38"/>
  <c r="AB113" i="17"/>
  <c r="AC81" i="26"/>
  <c r="AC78" i="17"/>
  <c r="F175" i="38"/>
  <c r="E171" i="38"/>
  <c r="F171" i="38" s="1"/>
  <c r="E152" i="38"/>
  <c r="D142" i="38"/>
  <c r="AB43" i="17"/>
  <c r="AC45" i="17"/>
  <c r="AC42" i="43"/>
  <c r="AC40" i="43" s="1"/>
  <c r="AB43" i="27"/>
  <c r="AB85" i="27" s="1"/>
  <c r="AC46" i="27"/>
  <c r="G44" i="37"/>
  <c r="AC40" i="41"/>
  <c r="AC104" i="41" s="1"/>
  <c r="F24" i="37" s="1"/>
  <c r="AL27" i="33"/>
  <c r="AL26" i="33" s="1"/>
  <c r="AC82" i="43"/>
  <c r="AC104" i="44"/>
  <c r="F28" i="37" s="1"/>
  <c r="AA104" i="43"/>
  <c r="F18" i="38"/>
  <c r="C48" i="38"/>
  <c r="D48" i="38" s="1"/>
  <c r="E48" i="38" s="1"/>
  <c r="F48" i="38" s="1"/>
  <c r="AC42" i="31"/>
  <c r="AC97" i="31" s="1"/>
  <c r="F18" i="37" s="1"/>
  <c r="AC19" i="17"/>
  <c r="AC17" i="17" s="1"/>
  <c r="AB104" i="44"/>
  <c r="AB16" i="43"/>
  <c r="AB104" i="43" s="1"/>
  <c r="AC25" i="43"/>
  <c r="C112" i="38" l="1"/>
  <c r="D112" i="38" s="1"/>
  <c r="E112" i="38" s="1"/>
  <c r="AC76" i="26"/>
  <c r="AC96" i="26" s="1"/>
  <c r="F20" i="37" s="1"/>
  <c r="AC75" i="43"/>
  <c r="C116" i="38"/>
  <c r="D116" i="38" s="1"/>
  <c r="E116" i="38" s="1"/>
  <c r="F116" i="38" s="1"/>
  <c r="D106" i="38"/>
  <c r="F152" i="38"/>
  <c r="E142" i="38"/>
  <c r="F142" i="38" s="1"/>
  <c r="AC43" i="27"/>
  <c r="AC85" i="27" s="1"/>
  <c r="F22" i="37" s="1"/>
  <c r="C45" i="38"/>
  <c r="D45" i="38" s="1"/>
  <c r="E45" i="38" s="1"/>
  <c r="F45" i="38" s="1"/>
  <c r="AL30" i="33"/>
  <c r="F34" i="37" s="1"/>
  <c r="F40" i="37" s="1"/>
  <c r="AC113" i="17"/>
  <c r="F16" i="37" s="1"/>
  <c r="F29" i="37" s="1"/>
  <c r="AC16" i="43"/>
  <c r="AC104" i="43" s="1"/>
  <c r="F26" i="37" s="1"/>
  <c r="C22" i="38"/>
  <c r="C44" i="38"/>
  <c r="AC43" i="17"/>
  <c r="D22" i="38" l="1"/>
  <c r="C8" i="38"/>
  <c r="C105" i="38"/>
  <c r="F42" i="37"/>
  <c r="G30" i="37"/>
  <c r="F106" i="38"/>
  <c r="D105" i="38"/>
  <c r="D44" i="38"/>
  <c r="C42" i="38"/>
  <c r="F112" i="38"/>
  <c r="E105" i="38"/>
  <c r="E13" i="46" s="1"/>
  <c r="F13" i="46" s="1"/>
  <c r="E9" i="45" l="1"/>
  <c r="F105" i="38"/>
  <c r="E44" i="38"/>
  <c r="D42" i="38"/>
  <c r="C202" i="38"/>
  <c r="E22" i="38"/>
  <c r="D8" i="38"/>
  <c r="D202" i="38" l="1"/>
  <c r="D207" i="38" s="1"/>
  <c r="D208" i="38" s="1"/>
  <c r="E42" i="38"/>
  <c r="E12" i="46" s="1"/>
  <c r="F44" i="38"/>
  <c r="F22" i="38"/>
  <c r="E8" i="38"/>
  <c r="F44" i="37"/>
  <c r="F46" i="37" s="1"/>
  <c r="C207" i="38"/>
  <c r="F12" i="46" l="1"/>
  <c r="E16" i="46"/>
  <c r="E17" i="46" s="1"/>
  <c r="E4" i="45"/>
  <c r="E202" i="38"/>
  <c r="F42" i="38"/>
  <c r="E8" i="45"/>
  <c r="F202" i="38" l="1"/>
  <c r="E12" i="45"/>
  <c r="F10" i="45" l="1"/>
  <c r="F7" i="45"/>
  <c r="F6" i="45"/>
  <c r="F11" i="45"/>
  <c r="F5" i="45"/>
  <c r="F9" i="45"/>
  <c r="F4" i="45"/>
  <c r="F8" i="45"/>
  <c r="F12" i="45" l="1"/>
</calcChain>
</file>

<file path=xl/sharedStrings.xml><?xml version="1.0" encoding="utf-8"?>
<sst xmlns="http://schemas.openxmlformats.org/spreadsheetml/2006/main" count="1961" uniqueCount="616">
  <si>
    <t>CÓDIGO</t>
  </si>
  <si>
    <t>6</t>
  </si>
  <si>
    <t>4</t>
  </si>
  <si>
    <t>5</t>
  </si>
  <si>
    <t>OBJETIVOS Y METAS DE GESTIÓN</t>
  </si>
  <si>
    <t>......................................................</t>
  </si>
  <si>
    <t>DENOMINACIÓN</t>
  </si>
  <si>
    <t>8</t>
  </si>
  <si>
    <t xml:space="preserve">DENOMINACIÓN </t>
  </si>
  <si>
    <t>1</t>
  </si>
  <si>
    <t>2</t>
  </si>
  <si>
    <t>3</t>
  </si>
  <si>
    <t>ORGANISMO FINANCIADOR</t>
  </si>
  <si>
    <t>Unidad Ejecutora:</t>
  </si>
  <si>
    <t>PRG.</t>
  </si>
  <si>
    <t>OBJETO</t>
  </si>
  <si>
    <t>DENOMINACIÓN OBJETO DEL GASTO</t>
  </si>
  <si>
    <t>TOTAL</t>
  </si>
  <si>
    <t>Institución</t>
  </si>
  <si>
    <t>Dependencia</t>
  </si>
  <si>
    <t>PRESUPUESTO DE INGRESOS</t>
  </si>
  <si>
    <t>CLASIFICACION</t>
  </si>
  <si>
    <t>INGRESO</t>
  </si>
  <si>
    <t>GRUPO</t>
  </si>
  <si>
    <t>SUBG</t>
  </si>
  <si>
    <t>CUENTA</t>
  </si>
  <si>
    <t>AUXILIAR</t>
  </si>
  <si>
    <t>Direc.Adm. Financ.</t>
  </si>
  <si>
    <t>FONDO</t>
  </si>
  <si>
    <t>INSTITUCION OTORGANTE</t>
  </si>
  <si>
    <t>EJECUCION</t>
  </si>
  <si>
    <t>REAL</t>
  </si>
  <si>
    <t>Dirección Adm. Fin.</t>
  </si>
  <si>
    <t>PY</t>
  </si>
  <si>
    <t>AC/O</t>
  </si>
  <si>
    <t>SUBCTA</t>
  </si>
  <si>
    <t>FUNCION</t>
  </si>
  <si>
    <t>1 - OBJETIVOS</t>
  </si>
  <si>
    <t>2 - METAS</t>
  </si>
  <si>
    <t>INSTITUCION RECEPTORA</t>
  </si>
  <si>
    <t>AÑO</t>
  </si>
  <si>
    <t xml:space="preserve">TRIMESTRE </t>
  </si>
  <si>
    <t>FORM. 9</t>
  </si>
  <si>
    <t xml:space="preserve">               DE LA EJECUCION Y APLICACIÓN DE LOS RECURSOS QUE RECIBEN TODOS LOS AYUNTAMIENTOS Y JUNTAS</t>
  </si>
  <si>
    <t xml:space="preserve">               UNA GESTION TRANSPARENTE DE SUS EJECUCIONES Y AUXILIARES MUNICIPALES,  GRACIAS AL GRADO DE</t>
  </si>
  <si>
    <t xml:space="preserve">                SOCIAL, ECONOMICO Y COMUNITARIO DE TODOS LOS AYUNTAMIENTOS Y JUNTAS MUNICIPALES DEL PAIS</t>
  </si>
  <si>
    <t xml:space="preserve">               CONOCIMIENTOS  Y CONCIENCIA DE SUS DELICADAS FUNCIONES Y DE LAS LEYES Y NORMATIVA  MUNICIPALES.</t>
  </si>
  <si>
    <t xml:space="preserve">               SUJECCION A LAS LEYES, NORMAS, RESOLUCIONES, DECRETOS, Y LOS REQUISITOS QUE ESTAS DETERMINEN.</t>
  </si>
  <si>
    <r>
      <t>d)</t>
    </r>
    <r>
      <rPr>
        <sz val="9"/>
        <rFont val="Arial"/>
        <family val="2"/>
      </rPr>
      <t xml:space="preserve">   ASESORAR LA PLANIFICACION Y PUESTA EJECUCION DE LOS MAS IMPORTANTES PLANES DE DESARROLLO,</t>
    </r>
  </si>
  <si>
    <t>O1</t>
  </si>
  <si>
    <t>OBJ.</t>
  </si>
  <si>
    <t>CTA.</t>
  </si>
  <si>
    <t>TRANSFERENCIAS</t>
  </si>
  <si>
    <t>SUELDOS PARA CARGOS FIJOS</t>
  </si>
  <si>
    <t>SUELDOS FIJOS</t>
  </si>
  <si>
    <t>SUELDOS PERSONAL TEMPORERO</t>
  </si>
  <si>
    <t>SERVICIOS DE COMUNICACIÓN</t>
  </si>
  <si>
    <t>ELECTRICIDAD</t>
  </si>
  <si>
    <t>AVISO Y PROPAGANDA</t>
  </si>
  <si>
    <t>IMPRESIÓN  Y ENCUADERNACION</t>
  </si>
  <si>
    <t>VIATICOS</t>
  </si>
  <si>
    <t>VIATICOS FUERA DE  PAIS</t>
  </si>
  <si>
    <t>SEGURO MEDICO</t>
  </si>
  <si>
    <t>CONSERV.  REP. Y CONST. TEMP.</t>
  </si>
  <si>
    <t>OBRAS MENORES</t>
  </si>
  <si>
    <t>MAQUINARIAS Y EQUIPOS</t>
  </si>
  <si>
    <t>COMISION Y GASTOS BANCARIOS</t>
  </si>
  <si>
    <t>ALIMENTOS Y PRODUCTOS AGROF.</t>
  </si>
  <si>
    <t>ALIMENTOS Y BEBIDAS PARA PERSONAS</t>
  </si>
  <si>
    <t>TEXTILES Y VESTUARIOS</t>
  </si>
  <si>
    <t>HILADOS Y TELAS</t>
  </si>
  <si>
    <t>PROD. PAPEL, CARTON E IMRENTA</t>
  </si>
  <si>
    <t>PAPEL DE ESCRITORIO</t>
  </si>
  <si>
    <t>LIBROS, REVISTAS Y PERIODICOS</t>
  </si>
  <si>
    <t>COMB., LUB. Y OTROS DERIV. QUIM.</t>
  </si>
  <si>
    <t>PRODUCTOS Y UTILIES VARIOS</t>
  </si>
  <si>
    <t>UTILES DE LIMPIEZA</t>
  </si>
  <si>
    <t>PRODUCTOS ELECTRICOS Y AFINES</t>
  </si>
  <si>
    <t>PENSIONES Y JUBILACIONES</t>
  </si>
  <si>
    <t>AYUDAS Y DONACIONES A PERSONAS</t>
  </si>
  <si>
    <t>TRANSF. CTES. AL SECTOR PUBLICO</t>
  </si>
  <si>
    <t>PRODUCTOS QUIMICOS Y CONEXOS</t>
  </si>
  <si>
    <t>LLANTAS Y NEUMATICOS</t>
  </si>
  <si>
    <t>PREST. DE LA SEGURUDAD SOCIAL</t>
  </si>
  <si>
    <t>BECAS Y VIAJES DE ESTUDIO</t>
  </si>
  <si>
    <t>TRANSF. CTES. A EMP.DEL SECTRO PRIVADO</t>
  </si>
  <si>
    <t>INTERESES  DE LA DEUDA PUBLICA INT.</t>
  </si>
  <si>
    <t>TOTALES</t>
  </si>
  <si>
    <t>INGRESOS CORRIENTES</t>
  </si>
  <si>
    <t>TRANSFERENCIAS CORRIENTES</t>
  </si>
  <si>
    <t>INGRESOS DIVERSOS</t>
  </si>
  <si>
    <t xml:space="preserve">OTROS INGRESOS ( ADICIONALES A LEY 166-03 ) </t>
  </si>
  <si>
    <t>ACTIVOS FINANCIEROS</t>
  </si>
  <si>
    <t xml:space="preserve"> AÑO 2005</t>
  </si>
  <si>
    <t xml:space="preserve">TOTALES </t>
  </si>
  <si>
    <t>DIETAS EN EL PAIS</t>
  </si>
  <si>
    <t>LIGA MUNICIPAL DOMINICANA</t>
  </si>
  <si>
    <t>SECRETARIA GENERAL Y GESTION ADMINISTRATIVA Y FINANCIERA</t>
  </si>
  <si>
    <t>ACTIVIDAD CENTRAL</t>
  </si>
  <si>
    <t>ADMINISTRACION DE TRANSFERENCIAS, ACTIVOS Y PASIVOS</t>
  </si>
  <si>
    <t>ACABADO TEXTILES</t>
  </si>
  <si>
    <r>
      <t>a)</t>
    </r>
    <r>
      <rPr>
        <sz val="9"/>
        <rFont val="Arial"/>
        <family val="2"/>
      </rPr>
      <t xml:space="preserve">     PROCURAR A TRAVES DE LOS PLANES DE DESARROLLO Y PRESUPUESTO MUNICIPALES,  EL MEJOR Y MAS </t>
    </r>
  </si>
  <si>
    <t xml:space="preserve">               ARMONICO DESENVOLVIMIENTO INSTITUCIONAL DE LOS AYUNTAMIENTOS MUNICIPALES DEL PAIS EN</t>
  </si>
  <si>
    <r>
      <t>b)</t>
    </r>
    <r>
      <rPr>
        <sz val="8"/>
        <rFont val="Arial"/>
        <family val="2"/>
      </rPr>
      <t xml:space="preserve">    </t>
    </r>
    <r>
      <rPr>
        <sz val="9"/>
        <rFont val="Arial"/>
        <family val="2"/>
      </rPr>
      <t>DESARROLLAR LOS PROGRAMAS MODERNOS DE AUDITORIA REFERENTE A LA INSPECCION Y FISCALIZACION</t>
    </r>
  </si>
  <si>
    <t xml:space="preserve">               MUNICIPALES CONSIGNADOS EN LA LEY DE PRESUPUESTO DE INGRESOS Y GASTOS PUBLICOS DE </t>
  </si>
  <si>
    <r>
      <t xml:space="preserve">               LA NACION EN CUMPLIMIENTO DE LA  </t>
    </r>
    <r>
      <rPr>
        <b/>
        <sz val="9"/>
        <rFont val="Arial"/>
        <family val="2"/>
      </rPr>
      <t>LEY 166-03</t>
    </r>
    <r>
      <rPr>
        <sz val="9"/>
        <rFont val="Arial"/>
        <family val="2"/>
      </rPr>
      <t>.</t>
    </r>
  </si>
  <si>
    <r>
      <t>c)</t>
    </r>
    <r>
      <rPr>
        <sz val="9"/>
        <rFont val="Arial"/>
        <family val="2"/>
      </rPr>
      <t xml:space="preserve">     APROBAR LOS PROGRAMAS DE CAPACITACION Y ORIENTACION A LOS DIFERENTES CABILDOS, PARA LOGRAR</t>
    </r>
  </si>
  <si>
    <t xml:space="preserve">    FORM. 2</t>
  </si>
  <si>
    <t>b) DEL GOBIERNO CENTRAL</t>
  </si>
  <si>
    <t>UTILES  DIVERSOS</t>
  </si>
  <si>
    <t>ACTIVOS NO FINANCIEROS</t>
  </si>
  <si>
    <t>EQUIPO DE TRANSPORTE</t>
  </si>
  <si>
    <t>EQUIPO DE COMPUTACION</t>
  </si>
  <si>
    <t>AMORTIZACION DE PRESTAMOS INTERNOS</t>
  </si>
  <si>
    <t>DISMINUCION DE PASIVO</t>
  </si>
  <si>
    <t xml:space="preserve">DISMIN.DE CUENTAS POR PAGAR A LARGO PLAZO </t>
  </si>
  <si>
    <t>EQUIPOS VARIOS</t>
  </si>
  <si>
    <t>DISMINUCION DE CUENTAS POR PAGAR  CORTO PLAZO</t>
  </si>
  <si>
    <t>ESTIMADO</t>
  </si>
  <si>
    <t>DETALLE DE LOS INGRESOS</t>
  </si>
  <si>
    <t>INSTITUCION:         LIGA MUNICIPAL DOMINICANA</t>
  </si>
  <si>
    <t>ONAPRES Form. No.F.D.5</t>
  </si>
  <si>
    <t>CLASIFICACION DEL INGRESO</t>
  </si>
  <si>
    <t>D    E    T    A    L    L    E</t>
  </si>
  <si>
    <t>EDIFICIOS Y LOCALES</t>
  </si>
  <si>
    <t>PRODUCTOS DE ARTES GRAFICAS</t>
  </si>
  <si>
    <t>PUBLICACION</t>
  </si>
  <si>
    <t>PRESUPUESTO</t>
  </si>
  <si>
    <t>SERVICIOS TECNICOS Y PROFESIONALES</t>
  </si>
  <si>
    <t>IMPUESTOS DERECHOS Y TASAS</t>
  </si>
  <si>
    <t>PASAJES</t>
  </si>
  <si>
    <t>.</t>
  </si>
  <si>
    <t xml:space="preserve">VIATICOS DENTRO  DEL PAIS </t>
  </si>
  <si>
    <t>TRIMESTRE</t>
  </si>
  <si>
    <t>ENERO-MARZO</t>
  </si>
  <si>
    <t>ABRIL-JUNIO</t>
  </si>
  <si>
    <t>JULIO-SEPT.</t>
  </si>
  <si>
    <t>OCT.-DIC</t>
  </si>
  <si>
    <t>PRESUPUESTO DE GASTOS</t>
  </si>
  <si>
    <t xml:space="preserve"> ACTIVIDADES CENTRALES</t>
  </si>
  <si>
    <r>
      <t>GASTOS FINANCIEROS</t>
    </r>
    <r>
      <rPr>
        <b/>
        <sz val="14"/>
        <rFont val="Arial"/>
        <family val="2"/>
      </rPr>
      <t>.</t>
    </r>
  </si>
  <si>
    <t>PASIVOS FINANCIEROS</t>
  </si>
  <si>
    <t>MAQINARIA Y EQUIPO</t>
  </si>
  <si>
    <t>O2</t>
  </si>
  <si>
    <t>O4</t>
  </si>
  <si>
    <t xml:space="preserve">MATERIALES Y SUMINISTROS </t>
  </si>
  <si>
    <t>(1)</t>
  </si>
  <si>
    <t>FORMULARIO 3-B</t>
  </si>
  <si>
    <t>ESTRUCTURA PROGRAMATICA PRESUPUESTARIA</t>
  </si>
  <si>
    <t>DENOMINACIÓN DE LA  CATEGORÍA PROGRAMATICA</t>
  </si>
  <si>
    <t>Programa / Categoría Equivalente</t>
  </si>
  <si>
    <t>Proyecto</t>
  </si>
  <si>
    <t>(2)</t>
  </si>
  <si>
    <t>(3)</t>
  </si>
  <si>
    <t>(4)</t>
  </si>
  <si>
    <t>(5)</t>
  </si>
  <si>
    <t>(6)</t>
  </si>
  <si>
    <t>(7)</t>
  </si>
  <si>
    <t>SUB-TOTAL  LMD</t>
  </si>
  <si>
    <t xml:space="preserve">TRANSFERENCIAS </t>
  </si>
  <si>
    <t>OO</t>
  </si>
  <si>
    <t>DEUDA  PUBLICA  Y  OTRAS OPERACIONES FINANCIERAS</t>
  </si>
  <si>
    <t>ADMINIST.  DE TRANSF. Y ACTIVOS FINANC.</t>
  </si>
  <si>
    <t xml:space="preserve">             </t>
  </si>
  <si>
    <t>SUELDO PERSONAL EN TRAMITE DE PENSIONES</t>
  </si>
  <si>
    <t>SUELDO ANUAL No. 13</t>
  </si>
  <si>
    <t>PRESTACIONES ECONOMICAS</t>
  </si>
  <si>
    <t xml:space="preserve">PRESTACIONES LABORALES POR DESVINCULACION </t>
  </si>
  <si>
    <t>COMPENSACION</t>
  </si>
  <si>
    <t>COMPESACION POR HORAS EXTRAORDINARIAS</t>
  </si>
  <si>
    <t>COMPESACION POR SERVICIOS DE SEGURIDAD</t>
  </si>
  <si>
    <t>COMPESACION POR RESULTADOS</t>
  </si>
  <si>
    <t>BONO POR DESEMPEÑO</t>
  </si>
  <si>
    <t>DIETAS Y GASTOS DE REPRESENTACION</t>
  </si>
  <si>
    <t>GASTOS DE REPRESENTCION</t>
  </si>
  <si>
    <t>GASTOS DE REPRESENTACION EN EL PAIS</t>
  </si>
  <si>
    <t>OTRAS GRATIFICACIONES Y BONIFICACIONES</t>
  </si>
  <si>
    <t>CONTRIBUCIONES AL SEGURO DE SALUD</t>
  </si>
  <si>
    <t>CONTRIBUCIONES AL SEGURO DE PENSIONES</t>
  </si>
  <si>
    <t>CONTRIBUCIONES AL SEGURO DE RIEGO LABORAL</t>
  </si>
  <si>
    <t>CONTRIBUCIONES A LA SEGURIDAD SOC. Y RIEGO LAB.</t>
  </si>
  <si>
    <t>TELEFONO LOCAL</t>
  </si>
  <si>
    <t>AGUA</t>
  </si>
  <si>
    <t>RECOLECCION DE RESIDUOS SOLIDOS</t>
  </si>
  <si>
    <t>TRANSPORTE Y ALMACENAJE</t>
  </si>
  <si>
    <t>ALQUILERES Y RENTAS</t>
  </si>
  <si>
    <t>ALQUILERES DE EQUIPOS DE TRANSP., TRACCION Y ECAV.</t>
  </si>
  <si>
    <t xml:space="preserve">SEGURO </t>
  </si>
  <si>
    <t>BIENES INMUEBLES</t>
  </si>
  <si>
    <t>OTROS SERVICIOS NO PERSONALES</t>
  </si>
  <si>
    <t>FUMIGACION, LAVANDERIA, LIMPIEZA E HIGIENES</t>
  </si>
  <si>
    <t>OTROS GASTOS OPERATIVOS</t>
  </si>
  <si>
    <t>GASOLINA</t>
  </si>
  <si>
    <t>GASOIL</t>
  </si>
  <si>
    <t>JUBILACIONES</t>
  </si>
  <si>
    <t xml:space="preserve">PENSIONES </t>
  </si>
  <si>
    <t>INDENNIZACION LABORAL</t>
  </si>
  <si>
    <t>AYUDAS Y DONACIONES OCACIONALES A HOGARES Y PERS.</t>
  </si>
  <si>
    <t>PREMIOS LITERARIOS, DEPORTIVOS Y ARTISTICOS</t>
  </si>
  <si>
    <t>BECAS NACIONALES</t>
  </si>
  <si>
    <t>BECAS EXTRANJERAS</t>
  </si>
  <si>
    <t>TRANSF. CTES. A GOBIERNO MUNICIPALES</t>
  </si>
  <si>
    <t>O3</t>
  </si>
  <si>
    <t>INTERESES DEUDA INTERNA A CORTO PLAZO</t>
  </si>
  <si>
    <t>INTERESES DEUDA INTERNA A LARGO PLAZO</t>
  </si>
  <si>
    <t>O5</t>
  </si>
  <si>
    <t>O6</t>
  </si>
  <si>
    <t>ACTIVIDADES CULTURALES. NACIONALES, MUNICIP. ETC.</t>
  </si>
  <si>
    <t>ACTIVIDADES FESTIVAS Y ASISTENCIAS SOCIAL</t>
  </si>
  <si>
    <t>ACTIVIDADES DEPORTIVAS DE RECREACION Y ENTRETENIMIENTOS</t>
  </si>
  <si>
    <t>ACTIVIDADES JUVENTUD Y GENERO</t>
  </si>
  <si>
    <t>TRANSF.  DE  CAPITAL  A  MUNICIPIOS</t>
  </si>
  <si>
    <t>SERVICIOS DE CAPACITACION</t>
  </si>
  <si>
    <t>OTROS SERV. TCNICOS ´PROFESIONALES (HONORARIOS)</t>
  </si>
  <si>
    <t>SERVICIOS DE INFORMATICA Y SISTEMAS COMPUTARIZADOS</t>
  </si>
  <si>
    <t>UTILES DE ESCRITORIOS, OFICINA, INFORMATICA Y DE ENSEÑANZA</t>
  </si>
  <si>
    <t>MUEBLES DE OFICINA Y ESTANTERIA</t>
  </si>
  <si>
    <t>MUEBLES DE ALOJAMIENTO</t>
  </si>
  <si>
    <t>ELECTRODOMESTICOS</t>
  </si>
  <si>
    <t xml:space="preserve"> </t>
  </si>
  <si>
    <t xml:space="preserve">OTRAS  GRATIFICACIONES </t>
  </si>
  <si>
    <t>CERTIFICACIONES VIDAS Y COSTUMBRE</t>
  </si>
  <si>
    <t>INTERESES POR COLOCACION DE INV. FINANC.</t>
  </si>
  <si>
    <t>SERVICIOS DE INFORMATICA Y SISTEMAS COMP.</t>
  </si>
  <si>
    <t>OTROS ALQUILERES</t>
  </si>
  <si>
    <t>CONSTRUC. EN BIENES DE USO PUBLICO CONC.</t>
  </si>
  <si>
    <t>1.4.1.6.01</t>
  </si>
  <si>
    <t>1.5.1.3.18</t>
  </si>
  <si>
    <t>1.6.1.2.02</t>
  </si>
  <si>
    <t>SERVICIOS FUNERARIOS Y GASTOS CONEXOS</t>
  </si>
  <si>
    <r>
      <t>GASTOS FINANCIEROS</t>
    </r>
    <r>
      <rPr>
        <b/>
        <sz val="12"/>
        <rFont val="Arial"/>
        <family val="2"/>
      </rPr>
      <t>.</t>
    </r>
  </si>
  <si>
    <t>CONTRIB. A LA SEGURIDAD SOC. Y RIEGO LAB.</t>
  </si>
  <si>
    <t>ALQ. DE EQ. DE TRANSP., TRACCION Y ECAV.</t>
  </si>
  <si>
    <t>ACTIVIDADES DEP. DE REC. Y ENTRETENIMIENTOS</t>
  </si>
  <si>
    <t>OTROS SERV. TCNICOS ´PROF. (HONORARIOS)</t>
  </si>
  <si>
    <t>ACTIVIDADES CULT. NACIONALES, MUNICIP. ETC.</t>
  </si>
  <si>
    <t>PROD. DE CUERO, CAUCHO Y PLASTICO</t>
  </si>
  <si>
    <t>PROD. METALICOS Y SUS DERIVADOS</t>
  </si>
  <si>
    <t>UTILES DE ESC. OFICINA, INFORM. Y DE ENSEÑANZA</t>
  </si>
  <si>
    <t>EVENTOS Y FESTIVIDADES</t>
  </si>
  <si>
    <t>AMORTIZ. PRESTS. A C/P SECTOR PUBLICO</t>
  </si>
  <si>
    <t>DISMINUCION DE CUENTAS POR PAGAR  C/P</t>
  </si>
  <si>
    <t>JORNALEROS</t>
  </si>
  <si>
    <t>FORMULARIO   1</t>
  </si>
  <si>
    <t>DEPENDENCIA____________      ______________________________</t>
  </si>
  <si>
    <t>CODIGO</t>
  </si>
  <si>
    <t>DENOMINACION</t>
  </si>
  <si>
    <t>VISION</t>
  </si>
  <si>
    <t>MISION</t>
  </si>
  <si>
    <t>MISION  Y  VISION</t>
  </si>
  <si>
    <t>AUTOMOVILES Y CAMIONES</t>
  </si>
  <si>
    <t xml:space="preserve">PROYECTO DE PRESUP.  </t>
  </si>
  <si>
    <t>CAP.</t>
  </si>
  <si>
    <t>OTRAS TRANSF.  DE  CAPITAL  A  MUNICIPIOS</t>
  </si>
  <si>
    <t xml:space="preserve">TOTAL  GENERAL </t>
  </si>
  <si>
    <t xml:space="preserve">   </t>
  </si>
  <si>
    <t>OTRAS TRANSF. CORRIENTES A MUNICIPIOS</t>
  </si>
  <si>
    <t>ARTICULOS DE PLASTICOS</t>
  </si>
  <si>
    <t>04</t>
  </si>
  <si>
    <t>01</t>
  </si>
  <si>
    <t>06</t>
  </si>
  <si>
    <t>03</t>
  </si>
  <si>
    <t>02</t>
  </si>
  <si>
    <t>05</t>
  </si>
  <si>
    <t>09</t>
  </si>
  <si>
    <t>HERRAMIENTAS MENORES</t>
  </si>
  <si>
    <t>PUBLICIDAD Y PROPAGANDA</t>
  </si>
  <si>
    <t xml:space="preserve">ALQUILER DE MAQUINARIAS Y EQUIPOS </t>
  </si>
  <si>
    <t>HERRAMIENTAS Y MAQUINAS</t>
  </si>
  <si>
    <t>FLETES</t>
  </si>
  <si>
    <t>OBRAS HIDRAULICAS Y SANITARIA</t>
  </si>
  <si>
    <t>AYUDAS Y DONAC.PROG. A HOGARES  Y A  PERSONAS</t>
  </si>
  <si>
    <t>AYUDAS Y DONAC.OCASIONALES  A HOGARES  Y A  PERSONAS</t>
  </si>
  <si>
    <t>VIATICOS DENTRO DEL PAIS</t>
  </si>
  <si>
    <t>VIATICOS FUERA  DEL PAIS</t>
  </si>
  <si>
    <t>PRENDAS DE VESTIR</t>
  </si>
  <si>
    <t>SERV. TELEFONICO LARGA DISTANCIA</t>
  </si>
  <si>
    <t>GRATIFICACIONES  POR PASANTIAS</t>
  </si>
  <si>
    <t>SERV. DE INTERNET Y TELEV. POR CABLE</t>
  </si>
  <si>
    <t>TRANSF. CORRIENTES A MUNICIPIOS</t>
  </si>
  <si>
    <t>08</t>
  </si>
  <si>
    <t>COMPESACIONES ESPECIALES</t>
  </si>
  <si>
    <t>ALQ. DE MAQUINARIAS Y EQUIPOS</t>
  </si>
  <si>
    <t>MANT Y  REP. DE EQUIPOS DE TRANSP.</t>
  </si>
  <si>
    <t>MANT. Y REP. DE EQUIPOS DE TRANSP., TRACCION Y ECAV.</t>
  </si>
  <si>
    <t>PRENDA DE VESTIR</t>
  </si>
  <si>
    <t>PRODUCTOS FORESTALES</t>
  </si>
  <si>
    <t>PRODUCTOS DE CEMENTO</t>
  </si>
  <si>
    <t>INSECTICIDAS, FUMIGANTES Y OTROS DERIV. QUIMICO</t>
  </si>
  <si>
    <t>OTRAS TRANSF. CTES. A GOBIERNO MUNICIPALES</t>
  </si>
  <si>
    <t>OTROS EQUIPOS</t>
  </si>
  <si>
    <t>TRANSF. CTES. A INST.S/FINES LUCROS</t>
  </si>
  <si>
    <t xml:space="preserve">          Transformar el rol y el funcionamiento de la institución como órgano asesor de los Municipios y  Distritos  Municipales,  estableciendo procedimientos y mecanismos de gestión que impulsen al eficiencia,  la transparencia y el desarrollo integral de los Municipios.</t>
  </si>
  <si>
    <t>1-</t>
  </si>
  <si>
    <t>2-</t>
  </si>
  <si>
    <t>3-</t>
  </si>
  <si>
    <t>4-</t>
  </si>
  <si>
    <t>METAS</t>
  </si>
  <si>
    <t xml:space="preserve">           Implementar  las  acciones  posibles  para  asistir,   articular   y  apouyar  a  los  Gobiernos  Locales  y  sus  programas  asistenciales.</t>
  </si>
  <si>
    <t>INTERESES DEUDA INTERNA DE LARGO PALZO</t>
  </si>
  <si>
    <t>INTERESES DEUDA INTERNA DE CORTO PLAZO</t>
  </si>
  <si>
    <t>OBTENCION DE PRESTAMOS EXTERNO DECORTO PPLAZO</t>
  </si>
  <si>
    <t>TRANSF. CTES. A INST. S/FINES LUC.(FEDOMU Y ASOC. MUNICIP.)</t>
  </si>
  <si>
    <t>AYUDAS Y DON. PROG. A HOGARES Y PERSONAS</t>
  </si>
  <si>
    <t>PRODUCTOS PRCUARIOS</t>
  </si>
  <si>
    <t>PRODUCTOS PECUARIOS</t>
  </si>
  <si>
    <t>PRODUCTOS AISLANTES</t>
  </si>
  <si>
    <t xml:space="preserve">ESTRUCTRUA METALICA ACABADAS </t>
  </si>
  <si>
    <t xml:space="preserve">   OBJETIVOS</t>
  </si>
  <si>
    <t xml:space="preserve">           Ser el instituto de fomento y desarrollo municipal que constribuyan, impulse y sea promotor de un municipio competitivo, en base al fortalecimiento de las capacidades,  la planificacion, la transparencia y la creación de politicas públicas para el desarrollo de los municipios.</t>
  </si>
  <si>
    <t xml:space="preserve">          Desarrollar  y  ejercer  un  liderazgo constructivo y  proactivo en la promocion    del desarrollo municipal,  mediante las asistencias  técnicas, la capacitación  y  la producción  de  información  para  crear  politicas  públicas  que  constribuyan  al fortalecimiento de  las  capacidades  y  servicios  municcipales de calidad.</t>
  </si>
  <si>
    <t>ADMINISTRACION DE CONTRIBUCIONES ESPECIALES</t>
  </si>
  <si>
    <t>REMUNERACIONES</t>
  </si>
  <si>
    <t xml:space="preserve">SERVICIOS </t>
  </si>
  <si>
    <t>INSTITUCION</t>
  </si>
  <si>
    <t>ADQUISICION DE TITULOS VALORES REPRESENT. DE DEUDA</t>
  </si>
  <si>
    <t>ADQUISIC. DE VALORES REPRESENT. DE DEUDA DE EMP. PRIV. INT.</t>
  </si>
  <si>
    <t>PROYECTO 2020</t>
  </si>
  <si>
    <t>TOTAL PROYECTO PRESUPUESTO 2020</t>
  </si>
  <si>
    <t>TOTAL  INGRESOS  PRESUPUESTADO PARA  2020</t>
  </si>
  <si>
    <t>1.4.2.2.01</t>
  </si>
  <si>
    <t xml:space="preserve">PROVIENE DEL CUMPLIMIENTO DEL ARTICULO  6 DE LA LEY </t>
  </si>
  <si>
    <t>166-03, QUE ESTABLECE UN 5% DE LA CANTIDAD QUE SE DESTINE</t>
  </si>
  <si>
    <t>EN LA LEY DE PRESUPUESTO DE INGRESOS Y GASTOS PUBLICOS</t>
  </si>
  <si>
    <t>TRANSFERENCIAS/APORTACIONES DE CAPITAL RECIBIDAS POR EL  GOBIERNO CENTRAL PARA PREOYECTOS DE INVERSION.</t>
  </si>
  <si>
    <t>PROVIENE DE LAS COLOCACION DE CERTIFICADOS FINANCIEROS.</t>
  </si>
  <si>
    <t>Transferencias/Aportacaiones de Capital recibidas por el Gobierno Central para Proyectos de Inversion.</t>
  </si>
  <si>
    <t>SERVICIOS BASICOS</t>
  </si>
  <si>
    <r>
      <t>DIETAS EN EL PAIS (</t>
    </r>
    <r>
      <rPr>
        <b/>
        <sz val="14"/>
        <rFont val="Arial"/>
        <family val="2"/>
      </rPr>
      <t>DIETAS MIEMBROS DEL COMITÉ</t>
    </r>
    <r>
      <rPr>
        <sz val="14"/>
        <rFont val="Arial"/>
        <family val="2"/>
      </rPr>
      <t>)</t>
    </r>
  </si>
  <si>
    <t>OTRAS TRANSF.DE CAP. A MUNICIPIOS</t>
  </si>
  <si>
    <t>Prog / Prod / Proy  /Act-Ob:</t>
  </si>
  <si>
    <t>00</t>
  </si>
  <si>
    <t>PROD</t>
  </si>
  <si>
    <t>001</t>
  </si>
  <si>
    <t>000</t>
  </si>
  <si>
    <t>003</t>
  </si>
  <si>
    <t>002</t>
  </si>
  <si>
    <t>Producto</t>
  </si>
  <si>
    <t>Planificiación, Capacitación y Asesoria en el Desarrollo integral Municipal.</t>
  </si>
  <si>
    <t>ACCIONES COMUNES</t>
  </si>
  <si>
    <t>0001</t>
  </si>
  <si>
    <t>0002</t>
  </si>
  <si>
    <t>0003</t>
  </si>
  <si>
    <t>Actividad / Obra</t>
  </si>
  <si>
    <t>0000</t>
  </si>
  <si>
    <t>DIRECCION SUPERIOR Y COORDINACION ESTRATEGICA</t>
  </si>
  <si>
    <t>GESTION ADMINISTRATIVA, FINANCIERA Y DEL CONTROL INTERNO</t>
  </si>
  <si>
    <t>GESTION DE PLANIFICACION Y DESARROLLO INSTITUCIONAL</t>
  </si>
  <si>
    <t>ASESORIA EN PLANIFICACION Y TRANSPARENCIA MUNICIPAL</t>
  </si>
  <si>
    <t>PROMOCION Y ESTANDARIZACION DE LA CALIDAD Y EFICIENCIA EN LOS SERVICIOS MUNICIPALES</t>
  </si>
  <si>
    <t>ASISTENCIA EN EL PLANEAMIENTO Y ORDENAMIENTO SOCIAL TERRITORIAL</t>
  </si>
  <si>
    <t>DEUDA PUBLICA  Y OTRAS OPERACIONES FINANCIERAS</t>
  </si>
  <si>
    <t>ADMINISTRACION DE TRANSFERENCIAS Y ACTIVOS FINANCIEROS</t>
  </si>
  <si>
    <t>MUEBLES Y EQUIPOS DE OFICINA</t>
  </si>
  <si>
    <t>BIENES MUEBLES</t>
  </si>
  <si>
    <t>PROMOCION Y ESTANDARIZACION DE LA CALIDAD Y EFICIENCIA EN LOS SERVICIOC MUNICIPALES.</t>
  </si>
  <si>
    <t>ASESORIA EN PLANIFICACION Y TRANSPARENCIA  MUNICIPAL.</t>
  </si>
  <si>
    <t>GESTION DE PLANIFICACION Y DESARROLLO INTITUCIONAL.</t>
  </si>
  <si>
    <t>GESTION ADMINISTRATIVA, FINANCIERA Y DEL CONTROL  INTERNO.</t>
  </si>
  <si>
    <t>DIRECCION SUPERIOR Y COORDINACION ESTRATEGICA.</t>
  </si>
  <si>
    <t>ASISTENCIA EN EL PLANEAMIENTO Y ORDEMIENTO SOCIAL Y TERRITORIAL.</t>
  </si>
  <si>
    <t>AUTORIDADES MUNICIPALES RECIBEN ACOMPAÑAMIENTO Y ASESORIA TECNICA EN GENERACION  DE POLITICAS PUBLICAS PARA PRESTACION DE SERV. MUNICIPALES CON  EFICIENCIA Y CALIDAD.</t>
  </si>
  <si>
    <t>SERVIDORES PUBLICOS MUNICIPALES RECIBEN FORMACION Y CAPACITACION EN LA PRESTACION DE SERVICIOS MUNICIPALES ESTANDARIZADOS Y DE CALIDAD.</t>
  </si>
  <si>
    <t>ACCIONES FORMATIVAS EN NIVELES DE GOBERNANZA, GESTION Y OPERATIVO.</t>
  </si>
  <si>
    <t>COMPROMISO</t>
  </si>
  <si>
    <t>TOTAL  LIGA</t>
  </si>
  <si>
    <t>PROVIENE DE LAS VENTAS DE PLANOS, TASACIONES, TRANSPORTE Y OTROS.</t>
  </si>
  <si>
    <t>DE LA NACION A LOS AYUNTAMIENTOS Y DISTRITOS MUNICIPALES.</t>
  </si>
  <si>
    <t>ACTIVIDADES DEPORTIVAS DE RECREAC. Y ENTRET.</t>
  </si>
  <si>
    <r>
      <t xml:space="preserve">          </t>
    </r>
    <r>
      <rPr>
        <b/>
        <sz val="12"/>
        <rFont val="Arial"/>
        <family val="2"/>
      </rPr>
      <t xml:space="preserve">La Liga Municipal Dominicana </t>
    </r>
    <r>
      <rPr>
        <sz val="12"/>
        <rFont val="Arial"/>
        <family val="2"/>
      </rPr>
      <t>según el articulo 105 de la Ley 176-07, es una entidad de asesoría en materia técnica y de planificación, cuyas funciones son en síntesis caminar de la mano con los Municipios en procura del desarrollo integral del territorio y la calidad de vida de sus poblaciones.</t>
    </r>
  </si>
  <si>
    <t>OBRAS PARA  EDIFICACIONES DE  OTRAS ESTRUCTURAS</t>
  </si>
  <si>
    <t>PEAJES</t>
  </si>
  <si>
    <t xml:space="preserve">UTILES  DIVERSOS  </t>
  </si>
  <si>
    <t>TERRENOS RURALES SIN MEJORAS</t>
  </si>
  <si>
    <t>EQUIPOS DE COMUNICACIÓN, TELECOM. Y SEÑALAMIENTO.</t>
  </si>
  <si>
    <t>BIENES  INMUEBLES E INFRAESTRUCTURAS</t>
  </si>
  <si>
    <t>OBRAS PARA EDIFICACION Y OTRAS ESTRUCTURAS</t>
  </si>
  <si>
    <t>Presupuesto 2021</t>
  </si>
  <si>
    <t>PRESUPUESTO  2021</t>
  </si>
  <si>
    <t xml:space="preserve">BIENES  MUEBLES </t>
  </si>
  <si>
    <t>ACEITES Y GRASAS</t>
  </si>
  <si>
    <t>LUBRICANTES</t>
  </si>
  <si>
    <t>MAQUINARIA Y EQUIPO INDUSTRIAL</t>
  </si>
  <si>
    <t>EQUIPO DE COMUNIC., TELEC Y SEÑALAMIENTO</t>
  </si>
  <si>
    <t>COMPESACION POR GASTOS DE ALIMENTACION</t>
  </si>
  <si>
    <t>PROPORCION DE VACACIONES NO DISFRUTADAS</t>
  </si>
  <si>
    <t>GAS GLP</t>
  </si>
  <si>
    <t>2.1.1.1.</t>
  </si>
  <si>
    <t>2.1.1.1.01.</t>
  </si>
  <si>
    <t>2.1.1.2</t>
  </si>
  <si>
    <t>2.1.1.2.06</t>
  </si>
  <si>
    <t>2.1.1.3.01</t>
  </si>
  <si>
    <t>2.1.1.4.01</t>
  </si>
  <si>
    <t>2.1.1.5</t>
  </si>
  <si>
    <t>2.1.1.5.03</t>
  </si>
  <si>
    <t>2.1.2.2</t>
  </si>
  <si>
    <t>2.1.2.2.02</t>
  </si>
  <si>
    <t>2.1.2.2.05</t>
  </si>
  <si>
    <t>2.1.2.2.06</t>
  </si>
  <si>
    <t>2.1.2.2.08</t>
  </si>
  <si>
    <t>2.1.2.2.09</t>
  </si>
  <si>
    <t>2.1.3.1</t>
  </si>
  <si>
    <t>2.1.3.1.01</t>
  </si>
  <si>
    <t>2.1.3.2</t>
  </si>
  <si>
    <t>2.1.3.2.01</t>
  </si>
  <si>
    <t>2.1.4.2</t>
  </si>
  <si>
    <t>2.1.4.2.02</t>
  </si>
  <si>
    <t>2.1.4.2.04</t>
  </si>
  <si>
    <t>2.1.5.1</t>
  </si>
  <si>
    <t>2.1.5.1.01</t>
  </si>
  <si>
    <t>2.1.5.2.01</t>
  </si>
  <si>
    <t>2.1.5.3.01</t>
  </si>
  <si>
    <t>2.2.1</t>
  </si>
  <si>
    <t>2.2.1.2.01</t>
  </si>
  <si>
    <t>2.2.1.3.01</t>
  </si>
  <si>
    <t>2.2.1.5.01</t>
  </si>
  <si>
    <t>2.2.1.6.01</t>
  </si>
  <si>
    <t>2.2.1.7.01</t>
  </si>
  <si>
    <t>2.2.1.8.01</t>
  </si>
  <si>
    <t>2.2.2</t>
  </si>
  <si>
    <t>2.2.2.1.01</t>
  </si>
  <si>
    <t>2.2.2.2.01</t>
  </si>
  <si>
    <t>2.2.3</t>
  </si>
  <si>
    <t>2.2.3.1.01</t>
  </si>
  <si>
    <t>2.2.3.2.01</t>
  </si>
  <si>
    <t>2.2.4</t>
  </si>
  <si>
    <t>2.2.4.1.01</t>
  </si>
  <si>
    <t>2.2.4.4.01</t>
  </si>
  <si>
    <t>2.2.5</t>
  </si>
  <si>
    <t>2.2.5.3</t>
  </si>
  <si>
    <t>2.2.5.3.01</t>
  </si>
  <si>
    <t>2.2.5.4.01</t>
  </si>
  <si>
    <t>2.2.5.8.01</t>
  </si>
  <si>
    <t>2.2.4.2.01</t>
  </si>
  <si>
    <t>2.2.6</t>
  </si>
  <si>
    <t>2.2.6.1.01</t>
  </si>
  <si>
    <t>2.2.6.2.01</t>
  </si>
  <si>
    <t>2.2.6.3.01</t>
  </si>
  <si>
    <t>2.2.7</t>
  </si>
  <si>
    <t>2.2.7.1.01</t>
  </si>
  <si>
    <t>2.2.7.2.06</t>
  </si>
  <si>
    <t>2.2.8</t>
  </si>
  <si>
    <t>2.2.8.2.01</t>
  </si>
  <si>
    <t>2.2.8.4.01</t>
  </si>
  <si>
    <t>2.2.8.6</t>
  </si>
  <si>
    <t>2.2.8.6.01</t>
  </si>
  <si>
    <t>2.2.8.6.02</t>
  </si>
  <si>
    <t>2.2.8.6.03</t>
  </si>
  <si>
    <t>2.2.8.6.04</t>
  </si>
  <si>
    <t>2.2.8.7</t>
  </si>
  <si>
    <t>2.2.8.7.04</t>
  </si>
  <si>
    <t>2.2.8.7.05</t>
  </si>
  <si>
    <t>2.2.8.7.06</t>
  </si>
  <si>
    <t>2.2.8.8.01</t>
  </si>
  <si>
    <t>2.2.8.9</t>
  </si>
  <si>
    <t xml:space="preserve"> OBJETO</t>
  </si>
  <si>
    <t>2.1.</t>
  </si>
  <si>
    <t>2.3.1.1.01</t>
  </si>
  <si>
    <t>2.3.1.3</t>
  </si>
  <si>
    <t>PRODUCTOS AGROFORESTALES Y PECUARIOS</t>
  </si>
  <si>
    <t>2.3.1.3.01</t>
  </si>
  <si>
    <t>2.3.1.3.03</t>
  </si>
  <si>
    <t>2.3.2</t>
  </si>
  <si>
    <t>2.3.2.1.01</t>
  </si>
  <si>
    <t>2.3.2.2.01</t>
  </si>
  <si>
    <t>2.3.2.3.01</t>
  </si>
  <si>
    <t>2.3.3.</t>
  </si>
  <si>
    <t>2.3.3.1.01</t>
  </si>
  <si>
    <t>2.3.3.3.01</t>
  </si>
  <si>
    <t>2.3.3.4.01</t>
  </si>
  <si>
    <t>2.3.5</t>
  </si>
  <si>
    <t>2.3.5.3.01</t>
  </si>
  <si>
    <t>2.3.5.5.01</t>
  </si>
  <si>
    <t>2.3.6.1.01</t>
  </si>
  <si>
    <t>2.3.6.3</t>
  </si>
  <si>
    <t>2.3.6.4</t>
  </si>
  <si>
    <t>MINERALES</t>
  </si>
  <si>
    <t>2.3.6.4.05</t>
  </si>
  <si>
    <t>2.3.7.1</t>
  </si>
  <si>
    <t>2.3.7.1.01</t>
  </si>
  <si>
    <t>2.3.7.1.02</t>
  </si>
  <si>
    <t>2.3.7.1.06</t>
  </si>
  <si>
    <t>2.3.7.2</t>
  </si>
  <si>
    <t>2.3.7.2.05</t>
  </si>
  <si>
    <t>2.3.9</t>
  </si>
  <si>
    <t>2.3.9.1.01</t>
  </si>
  <si>
    <t>2.3.9.2.01</t>
  </si>
  <si>
    <t>2.3.9.6.01</t>
  </si>
  <si>
    <t>2.3.9.9</t>
  </si>
  <si>
    <t>2.4.1.1</t>
  </si>
  <si>
    <t>2.4.1.1.01</t>
  </si>
  <si>
    <t>2.4.1.1.02</t>
  </si>
  <si>
    <t>2.4.1.1.03</t>
  </si>
  <si>
    <t>2.4.1.2</t>
  </si>
  <si>
    <t>2.4.1.2.01</t>
  </si>
  <si>
    <t>2.4.1.2.02</t>
  </si>
  <si>
    <t>2.4.1.3.01</t>
  </si>
  <si>
    <t>2.4.1.1.4</t>
  </si>
  <si>
    <t>2.4.1.1.4.01</t>
  </si>
  <si>
    <t>2.4.1.1.4.02</t>
  </si>
  <si>
    <t>2.4.1.5</t>
  </si>
  <si>
    <t>2.4.1.6.01</t>
  </si>
  <si>
    <t>2.4.3.1.02</t>
  </si>
  <si>
    <t>2.5.3.1.01</t>
  </si>
  <si>
    <t>2.5.3.1.02</t>
  </si>
  <si>
    <t>2.6.1</t>
  </si>
  <si>
    <t>2.6.1.1.01</t>
  </si>
  <si>
    <t>2.6.1.3.01</t>
  </si>
  <si>
    <t>2.6.1.4.01</t>
  </si>
  <si>
    <t>2.6.4</t>
  </si>
  <si>
    <t>2.6.4.1.01</t>
  </si>
  <si>
    <t>2.7.1.3.01</t>
  </si>
  <si>
    <t>2.7.2.1.01</t>
  </si>
  <si>
    <t>2.6.5.3.01</t>
  </si>
  <si>
    <t>2.6.5.8.01</t>
  </si>
  <si>
    <t>2.8.2.</t>
  </si>
  <si>
    <t>2.8.2.1.01</t>
  </si>
  <si>
    <t>2.9.1</t>
  </si>
  <si>
    <t>2.9.1.1</t>
  </si>
  <si>
    <t>2.9.1.1.01</t>
  </si>
  <si>
    <t>4.2.2</t>
  </si>
  <si>
    <t>4.2.2.1.01</t>
  </si>
  <si>
    <t>2.1.2.2.01</t>
  </si>
  <si>
    <t>2.1.1.5.04</t>
  </si>
  <si>
    <t xml:space="preserve">DIETAS EN EL PAIS </t>
  </si>
  <si>
    <t>2.3.6.3.04</t>
  </si>
  <si>
    <t>HERRAMIENTAS Y MAQUINARIAS</t>
  </si>
  <si>
    <t>2.2.8.5.01</t>
  </si>
  <si>
    <t>2.2.7.2.01</t>
  </si>
  <si>
    <t>2.2.7.2.02</t>
  </si>
  <si>
    <t>2.3.7.1.04</t>
  </si>
  <si>
    <t>2.4.3.1.01</t>
  </si>
  <si>
    <t>2.6.5.2.01</t>
  </si>
  <si>
    <t>2.6.1.0.2.01</t>
  </si>
  <si>
    <t>2.6.5.5.01</t>
  </si>
  <si>
    <t>ACTIVIDAD - 1</t>
  </si>
  <si>
    <t>ACTIVIDAD -2</t>
  </si>
  <si>
    <t>ACTIVIDAD - 3</t>
  </si>
  <si>
    <t>ACTIVIDAD - 4</t>
  </si>
  <si>
    <t>PROBATORIO</t>
  </si>
  <si>
    <t>PENSION</t>
  </si>
  <si>
    <t>MILITAR</t>
  </si>
  <si>
    <t>FIJOS</t>
  </si>
  <si>
    <t>TEMPORERO</t>
  </si>
  <si>
    <t>SUELDOS PERSONAL  EN PERIODO PROBATORIO</t>
  </si>
  <si>
    <t>2.1.1.2.05</t>
  </si>
  <si>
    <t>SUELDO PERSONAL EN PERIODO PROBATORIO</t>
  </si>
  <si>
    <t>GRATIFICACIONES POR PASANTIAS</t>
  </si>
  <si>
    <t>OTRAS GRATIFICACIONES</t>
  </si>
  <si>
    <t>ATRIBUC. AYTOS.</t>
  </si>
  <si>
    <t>PREMIOS LITERARIOS, DEPORTIVOS Y CULTURALES</t>
  </si>
  <si>
    <t>EQUIPO DE ELEVACION</t>
  </si>
  <si>
    <t>EQUIPOS DE ELEVACION</t>
  </si>
  <si>
    <t>MAQUINARIAS Y EQUIPOS INSDUSTRIALES</t>
  </si>
  <si>
    <t>EQUIPOS DE SEGURIDAD</t>
  </si>
  <si>
    <t>PROGRAMAS DE INFORMATICA</t>
  </si>
  <si>
    <t>OBRAS PARA  EDIFICACIONES NO RESIDENCIAL</t>
  </si>
  <si>
    <t>2.6.6.2.01</t>
  </si>
  <si>
    <t>2.6.8.3.01</t>
  </si>
  <si>
    <t>EQUIPO DE SEGURIDAD</t>
  </si>
  <si>
    <t>PROGRAMA DE INFORMATICA</t>
  </si>
  <si>
    <t>2.7.1.2.01</t>
  </si>
  <si>
    <t>OBRAS PARA EDIFICACION NO RESIDENCIAL</t>
  </si>
  <si>
    <t>2.6.4.7.01</t>
  </si>
  <si>
    <t>PRESUPUESTO FORMULADO AÑO 2023</t>
  </si>
  <si>
    <t>Presupuesto 2023</t>
  </si>
  <si>
    <t xml:space="preserve"> AÑO 2023</t>
  </si>
  <si>
    <t>ACCIONES FORMATIVAS EN NIVELES DE GOBERNANZA, GESTION Y OPERATIVOS</t>
  </si>
  <si>
    <t>MANT. Y REP. DE EQUIPOS SANITARIOS</t>
  </si>
  <si>
    <t>2.2.7.2.04</t>
  </si>
  <si>
    <t>MANT Y  REP. DE EQUIPOS SANITARIOS</t>
  </si>
  <si>
    <t>2.2.8.7.01</t>
  </si>
  <si>
    <t>SERV. DE ING., ARQ., INVESTIG. Y ANALISIS FACTIBLES</t>
  </si>
  <si>
    <t>PINTURAS, LACAS, BARNICES, DILUYENTES Y OTROS</t>
  </si>
  <si>
    <t>2.3.7.2.06</t>
  </si>
  <si>
    <t>SUELDOS PERSONAL  TEMPOREROS</t>
  </si>
  <si>
    <t>2.1.1.2.08</t>
  </si>
  <si>
    <t>2.3.6.3.06</t>
  </si>
  <si>
    <t>2.3.7.1.05</t>
  </si>
  <si>
    <t>ARTICULOS DE PLASTICOS (CONTENEDORES)</t>
  </si>
  <si>
    <t xml:space="preserve">TRANSF.DE CAP. A MUNICIP. </t>
  </si>
  <si>
    <t>INSEC. FUMIGADORES Y OTROS</t>
  </si>
  <si>
    <t>OTROS EQUIPOS (PANELES SOLARES)</t>
  </si>
  <si>
    <t>Capital humano: Sueldos, dietas, seguridad social,</t>
  </si>
  <si>
    <t>Inversión en la mejora y eficiencia de la planta física de la Liga Municipal Dominicana</t>
  </si>
  <si>
    <t>Transferencias a las gremiales: FEDOMU, FEDODIM, ASODORE, UNMUNDO, ADOVA</t>
  </si>
  <si>
    <t>Disminución de cuentas por pagar</t>
  </si>
  <si>
    <t>Transferencias y equipos a Gobiernos locales, para compra de camiones, actividades culturales, construcciones y otras</t>
  </si>
  <si>
    <t>Otros: Cursos, becas, pasajes, viáticos, juventud, genero</t>
  </si>
  <si>
    <t>TOTAL GENERAL</t>
  </si>
  <si>
    <t>Materiales y suministro: Computadoras, papelería, neumáticos, equipo de comunicaciones</t>
  </si>
  <si>
    <t>PORCENTAJE</t>
  </si>
  <si>
    <t>DESCRIPCIÓN</t>
  </si>
  <si>
    <t xml:space="preserve">LIGA MUNICIPAL DOMICANA </t>
  </si>
  <si>
    <t>VALOR                        RD$</t>
  </si>
  <si>
    <t xml:space="preserve">No. </t>
  </si>
  <si>
    <t>RESUMEN DE PROPUESTA PRESUPUESTO DEL 2023</t>
  </si>
  <si>
    <t>2.2.5.1.02</t>
  </si>
  <si>
    <t>Hospedaje</t>
  </si>
  <si>
    <t>Seguridad social</t>
  </si>
  <si>
    <t xml:space="preserve">SUB-TOTAL </t>
  </si>
  <si>
    <t>Servicios Básicos: Electricidad, gastos bancarios, publicidad y propaganda,  recolección de desechos, agua, seguros, comunicaciones, combustible, eventos</t>
  </si>
  <si>
    <t xml:space="preserve">TOTAL GENERAL </t>
  </si>
  <si>
    <t>DIFERENCIA</t>
  </si>
  <si>
    <t xml:space="preserve">Ingresos de ley </t>
  </si>
  <si>
    <t>Ingresos propios</t>
  </si>
  <si>
    <t>TOTA GENERAL DE INGRESOS</t>
  </si>
  <si>
    <t>MENOS:</t>
  </si>
  <si>
    <t>Capital humano: Sueldos fijos, temporeros, proceso de pension, compesacion militar e incluye dietas Consejo Directivo y consultivo</t>
  </si>
  <si>
    <t>Transferencias a las entidades asociativas y gremiales: FEDOMU, FEDODIM, ASODORE, UNMUNDO, ADOVA, y otras ONGS.</t>
  </si>
  <si>
    <t>Partidas del gasto</t>
  </si>
  <si>
    <t>Servicios Básicos: Electricidad, gastos bancarios, recolección de desechos, agua, seguros, comunicaciones y publicidad, combustible,  eventos y actividades protocolares</t>
  </si>
  <si>
    <t xml:space="preserve">PROYECTO DE PRESUPUESTO  </t>
  </si>
  <si>
    <t>PRESUPUESTO DEL AÑO 2023</t>
  </si>
  <si>
    <t>Secretario General</t>
  </si>
  <si>
    <r>
      <t xml:space="preserve">LIC. VICTOR D’ AZA </t>
    </r>
    <r>
      <rPr>
        <sz val="22"/>
        <rFont val="Times New Roman"/>
        <family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</si>
</sst>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&quot;-&quot;??_-"/>
    <numFmt numFmtId="166" formatCode="#,##0.00;[Red]#,##0.00"/>
    <numFmt numFmtId="167" formatCode="#,##0.00_ ;[Red]\-#,##0.00\ "/>
  </numFmts>
  <fonts count="7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 val="singleAccounting"/>
      <sz val="14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b/>
      <u val="doubleAccounting"/>
      <sz val="14"/>
      <name val="Arial"/>
      <family val="2"/>
    </font>
    <font>
      <b/>
      <sz val="22"/>
      <name val="Arial"/>
      <family val="2"/>
    </font>
    <font>
      <b/>
      <sz val="14"/>
      <color indexed="8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8"/>
      <name val="Arial Black"/>
      <family val="2"/>
    </font>
    <font>
      <b/>
      <sz val="14"/>
      <name val="Abadi MT Condensed Light"/>
    </font>
    <font>
      <sz val="16"/>
      <name val="Arial Black"/>
      <family val="2"/>
    </font>
    <font>
      <b/>
      <u val="singleAccounting"/>
      <sz val="16"/>
      <name val="Arial"/>
      <family val="2"/>
    </font>
    <font>
      <b/>
      <sz val="16"/>
      <color indexed="9"/>
      <name val="Arial"/>
      <family val="2"/>
    </font>
    <font>
      <b/>
      <u val="doubleAccounting"/>
      <sz val="15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u val="singleAccounting"/>
      <sz val="16"/>
      <name val="Arial"/>
      <family val="2"/>
    </font>
    <font>
      <b/>
      <u val="double"/>
      <sz val="16"/>
      <name val="Arial"/>
      <family val="2"/>
    </font>
    <font>
      <b/>
      <u val="singleAccounting"/>
      <sz val="15"/>
      <name val="Arial"/>
      <family val="2"/>
    </font>
    <font>
      <b/>
      <u/>
      <sz val="15"/>
      <name val="Arial"/>
      <family val="2"/>
    </font>
    <font>
      <b/>
      <u val="doubleAccounting"/>
      <sz val="16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Arial"/>
      <family val="2"/>
    </font>
    <font>
      <b/>
      <sz val="17"/>
      <name val="Times New Roman"/>
      <family val="1"/>
    </font>
    <font>
      <b/>
      <u val="doubleAccounting"/>
      <sz val="16"/>
      <name val="Times New Roman"/>
      <family val="1"/>
    </font>
    <font>
      <u val="singleAccounting"/>
      <sz val="14"/>
      <name val="Times New Roman"/>
      <family val="1"/>
    </font>
    <font>
      <b/>
      <u val="singleAccounting"/>
      <sz val="15"/>
      <name val="Times New Roman"/>
      <family val="1"/>
    </font>
    <font>
      <b/>
      <u/>
      <sz val="15"/>
      <name val="Times New Roman"/>
      <family val="1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b/>
      <u/>
      <sz val="16"/>
      <name val="Arial"/>
      <family val="2"/>
    </font>
    <font>
      <b/>
      <sz val="11"/>
      <name val="Times New Roman"/>
      <family val="1"/>
    </font>
    <font>
      <u val="singleAccounting"/>
      <sz val="14"/>
      <name val="Arial"/>
      <family val="2"/>
    </font>
    <font>
      <b/>
      <sz val="20"/>
      <name val="Arial"/>
      <family val="2"/>
    </font>
    <font>
      <b/>
      <sz val="15"/>
      <name val="Times New Roman"/>
      <family val="1"/>
    </font>
    <font>
      <u val="singleAccounting"/>
      <sz val="12"/>
      <name val="Arial"/>
      <family val="2"/>
    </font>
    <font>
      <sz val="11"/>
      <color rgb="FF00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5"/>
      <color rgb="FFFF0000"/>
      <name val="Arial"/>
      <family val="2"/>
    </font>
    <font>
      <sz val="12"/>
      <color rgb="FF000000"/>
      <name val="Arial"/>
      <family val="2"/>
    </font>
    <font>
      <sz val="22"/>
      <name val="Arial"/>
      <family val="2"/>
    </font>
    <font>
      <b/>
      <sz val="22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sz val="2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73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/>
    <xf numFmtId="0" fontId="0" fillId="0" borderId="2" xfId="0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2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3" xfId="0" applyFont="1" applyBorder="1"/>
    <xf numFmtId="0" fontId="6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5" fillId="0" borderId="4" xfId="0" applyFont="1" applyBorder="1"/>
    <xf numFmtId="0" fontId="6" fillId="0" borderId="0" xfId="0" applyFont="1" applyBorder="1" applyAlignment="1">
      <alignment horizontal="center" vertical="top"/>
    </xf>
    <xf numFmtId="0" fontId="10" fillId="0" borderId="4" xfId="0" applyFont="1" applyBorder="1" applyAlignment="1">
      <alignment horizontal="left"/>
    </xf>
    <xf numFmtId="43" fontId="0" fillId="0" borderId="0" xfId="2" applyFont="1"/>
    <xf numFmtId="43" fontId="0" fillId="0" borderId="0" xfId="2" applyFont="1" applyBorder="1"/>
    <xf numFmtId="43" fontId="0" fillId="0" borderId="2" xfId="2" applyFont="1" applyBorder="1"/>
    <xf numFmtId="43" fontId="5" fillId="0" borderId="0" xfId="2" applyFont="1" applyBorder="1"/>
    <xf numFmtId="43" fontId="4" fillId="0" borderId="0" xfId="2" applyFont="1" applyBorder="1"/>
    <xf numFmtId="43" fontId="3" fillId="0" borderId="0" xfId="2" applyFont="1" applyBorder="1" applyAlignment="1">
      <alignment horizontal="center" vertical="top"/>
    </xf>
    <xf numFmtId="43" fontId="19" fillId="2" borderId="0" xfId="2" applyFont="1" applyFill="1" applyBorder="1"/>
    <xf numFmtId="0" fontId="16" fillId="0" borderId="0" xfId="0" applyFont="1" applyBorder="1"/>
    <xf numFmtId="0" fontId="20" fillId="0" borderId="0" xfId="0" applyFont="1" applyBorder="1"/>
    <xf numFmtId="0" fontId="2" fillId="0" borderId="5" xfId="0" applyFont="1" applyBorder="1"/>
    <xf numFmtId="0" fontId="15" fillId="2" borderId="2" xfId="0" applyFont="1" applyFill="1" applyBorder="1"/>
    <xf numFmtId="0" fontId="0" fillId="2" borderId="0" xfId="0" applyFill="1" applyBorder="1"/>
    <xf numFmtId="0" fontId="0" fillId="2" borderId="0" xfId="0" applyFill="1"/>
    <xf numFmtId="0" fontId="0" fillId="2" borderId="2" xfId="0" applyFill="1" applyBorder="1"/>
    <xf numFmtId="43" fontId="5" fillId="0" borderId="6" xfId="2" applyFont="1" applyBorder="1"/>
    <xf numFmtId="0" fontId="6" fillId="0" borderId="7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4" xfId="0" applyFont="1" applyBorder="1" applyAlignment="1">
      <alignment horizontal="center" vertical="top"/>
    </xf>
    <xf numFmtId="0" fontId="2" fillId="0" borderId="8" xfId="0" applyFont="1" applyBorder="1"/>
    <xf numFmtId="0" fontId="2" fillId="0" borderId="6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0" fontId="0" fillId="0" borderId="9" xfId="0" applyBorder="1"/>
    <xf numFmtId="43" fontId="12" fillId="0" borderId="9" xfId="2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3" fontId="15" fillId="0" borderId="0" xfId="2" applyFont="1"/>
    <xf numFmtId="43" fontId="21" fillId="0" borderId="0" xfId="2" applyFont="1"/>
    <xf numFmtId="0" fontId="15" fillId="0" borderId="13" xfId="0" applyFont="1" applyBorder="1"/>
    <xf numFmtId="0" fontId="15" fillId="0" borderId="14" xfId="0" applyFont="1" applyBorder="1"/>
    <xf numFmtId="43" fontId="15" fillId="0" borderId="14" xfId="2" applyFont="1" applyBorder="1"/>
    <xf numFmtId="43" fontId="15" fillId="0" borderId="15" xfId="2" applyFont="1" applyBorder="1"/>
    <xf numFmtId="0" fontId="15" fillId="0" borderId="0" xfId="0" applyFont="1"/>
    <xf numFmtId="0" fontId="21" fillId="0" borderId="0" xfId="0" applyFont="1"/>
    <xf numFmtId="43" fontId="21" fillId="2" borderId="0" xfId="2" applyFont="1" applyFill="1"/>
    <xf numFmtId="0" fontId="21" fillId="2" borderId="0" xfId="0" applyFont="1" applyFill="1"/>
    <xf numFmtId="0" fontId="15" fillId="2" borderId="3" xfId="0" applyFont="1" applyFill="1" applyBorder="1"/>
    <xf numFmtId="0" fontId="15" fillId="2" borderId="0" xfId="0" applyFont="1" applyFill="1" applyBorder="1"/>
    <xf numFmtId="0" fontId="4" fillId="2" borderId="0" xfId="0" applyFont="1" applyFill="1" applyBorder="1"/>
    <xf numFmtId="0" fontId="20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3" fontId="5" fillId="2" borderId="0" xfId="2" applyFont="1" applyFill="1" applyBorder="1"/>
    <xf numFmtId="0" fontId="16" fillId="2" borderId="3" xfId="0" applyFont="1" applyFill="1" applyBorder="1"/>
    <xf numFmtId="0" fontId="19" fillId="2" borderId="16" xfId="0" applyFont="1" applyFill="1" applyBorder="1"/>
    <xf numFmtId="0" fontId="4" fillId="2" borderId="6" xfId="0" applyFont="1" applyFill="1" applyBorder="1"/>
    <xf numFmtId="0" fontId="5" fillId="2" borderId="6" xfId="0" applyFont="1" applyFill="1" applyBorder="1"/>
    <xf numFmtId="0" fontId="3" fillId="2" borderId="6" xfId="0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20" xfId="0" applyFont="1" applyFill="1" applyBorder="1"/>
    <xf numFmtId="0" fontId="19" fillId="2" borderId="7" xfId="0" applyFont="1" applyFill="1" applyBorder="1"/>
    <xf numFmtId="0" fontId="19" fillId="2" borderId="0" xfId="0" applyFont="1" applyFill="1"/>
    <xf numFmtId="0" fontId="8" fillId="2" borderId="0" xfId="0" applyFont="1" applyFill="1" applyBorder="1"/>
    <xf numFmtId="0" fontId="19" fillId="2" borderId="10" xfId="0" applyFont="1" applyFill="1" applyBorder="1"/>
    <xf numFmtId="0" fontId="19" fillId="2" borderId="21" xfId="0" applyFont="1" applyFill="1" applyBorder="1"/>
    <xf numFmtId="43" fontId="21" fillId="0" borderId="0" xfId="0" applyNumberFormat="1" applyFont="1"/>
    <xf numFmtId="0" fontId="16" fillId="2" borderId="0" xfId="0" applyFont="1" applyFill="1" applyBorder="1"/>
    <xf numFmtId="0" fontId="16" fillId="2" borderId="21" xfId="0" applyFont="1" applyFill="1" applyBorder="1"/>
    <xf numFmtId="0" fontId="19" fillId="2" borderId="8" xfId="0" applyFont="1" applyFill="1" applyBorder="1"/>
    <xf numFmtId="0" fontId="19" fillId="2" borderId="6" xfId="0" applyFont="1" applyFill="1" applyBorder="1"/>
    <xf numFmtId="0" fontId="19" fillId="2" borderId="22" xfId="0" applyFont="1" applyFill="1" applyBorder="1"/>
    <xf numFmtId="0" fontId="28" fillId="0" borderId="3" xfId="0" applyFont="1" applyBorder="1"/>
    <xf numFmtId="0" fontId="28" fillId="0" borderId="3" xfId="0" applyFont="1" applyBorder="1" applyAlignment="1">
      <alignment horizontal="center"/>
    </xf>
    <xf numFmtId="0" fontId="16" fillId="0" borderId="3" xfId="0" applyFont="1" applyBorder="1"/>
    <xf numFmtId="0" fontId="19" fillId="0" borderId="20" xfId="0" applyFont="1" applyBorder="1"/>
    <xf numFmtId="0" fontId="19" fillId="0" borderId="0" xfId="0" applyFont="1"/>
    <xf numFmtId="0" fontId="29" fillId="2" borderId="0" xfId="0" applyFont="1" applyFill="1" applyBorder="1"/>
    <xf numFmtId="43" fontId="29" fillId="2" borderId="0" xfId="2" applyFont="1" applyFill="1" applyBorder="1"/>
    <xf numFmtId="0" fontId="29" fillId="2" borderId="0" xfId="0" applyFont="1" applyFill="1"/>
    <xf numFmtId="43" fontId="19" fillId="2" borderId="7" xfId="2" applyFont="1" applyFill="1" applyBorder="1"/>
    <xf numFmtId="0" fontId="21" fillId="0" borderId="23" xfId="0" applyFont="1" applyBorder="1"/>
    <xf numFmtId="0" fontId="21" fillId="0" borderId="24" xfId="0" applyFont="1" applyBorder="1"/>
    <xf numFmtId="0" fontId="25" fillId="2" borderId="3" xfId="0" applyFont="1" applyFill="1" applyBorder="1"/>
    <xf numFmtId="0" fontId="19" fillId="2" borderId="2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9" fillId="2" borderId="0" xfId="0" applyFont="1" applyFill="1" applyBorder="1" applyAlignment="1">
      <alignment horizontal="center"/>
    </xf>
    <xf numFmtId="43" fontId="19" fillId="2" borderId="10" xfId="2" applyFont="1" applyFill="1" applyBorder="1"/>
    <xf numFmtId="43" fontId="19" fillId="2" borderId="22" xfId="2" applyFont="1" applyFill="1" applyBorder="1"/>
    <xf numFmtId="0" fontId="19" fillId="2" borderId="26" xfId="0" applyFont="1" applyFill="1" applyBorder="1"/>
    <xf numFmtId="0" fontId="19" fillId="2" borderId="17" xfId="0" applyFont="1" applyFill="1" applyBorder="1"/>
    <xf numFmtId="0" fontId="19" fillId="2" borderId="2" xfId="0" applyFont="1" applyFill="1" applyBorder="1"/>
    <xf numFmtId="0" fontId="19" fillId="2" borderId="18" xfId="0" applyFont="1" applyFill="1" applyBorder="1"/>
    <xf numFmtId="0" fontId="19" fillId="2" borderId="19" xfId="0" applyFont="1" applyFill="1" applyBorder="1"/>
    <xf numFmtId="0" fontId="19" fillId="2" borderId="27" xfId="0" applyFont="1" applyFill="1" applyBorder="1"/>
    <xf numFmtId="0" fontId="19" fillId="2" borderId="28" xfId="0" applyFont="1" applyFill="1" applyBorder="1"/>
    <xf numFmtId="0" fontId="33" fillId="2" borderId="0" xfId="0" applyFont="1" applyFill="1" applyBorder="1"/>
    <xf numFmtId="0" fontId="19" fillId="2" borderId="29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0" fillId="2" borderId="31" xfId="0" applyFill="1" applyBorder="1"/>
    <xf numFmtId="0" fontId="23" fillId="2" borderId="31" xfId="0" applyFont="1" applyFill="1" applyBorder="1"/>
    <xf numFmtId="0" fontId="30" fillId="2" borderId="31" xfId="0" applyFont="1" applyFill="1" applyBorder="1" applyAlignment="1">
      <alignment horizontal="center"/>
    </xf>
    <xf numFmtId="0" fontId="30" fillId="2" borderId="31" xfId="0" applyFont="1" applyFill="1" applyBorder="1"/>
    <xf numFmtId="43" fontId="20" fillId="2" borderId="31" xfId="2" applyFont="1" applyFill="1" applyBorder="1"/>
    <xf numFmtId="0" fontId="30" fillId="2" borderId="0" xfId="0" applyFont="1" applyFill="1" applyBorder="1"/>
    <xf numFmtId="0" fontId="30" fillId="2" borderId="0" xfId="0" applyFont="1" applyFill="1"/>
    <xf numFmtId="0" fontId="30" fillId="0" borderId="0" xfId="0" applyFont="1"/>
    <xf numFmtId="43" fontId="30" fillId="2" borderId="0" xfId="0" applyNumberFormat="1" applyFont="1" applyFill="1" applyBorder="1"/>
    <xf numFmtId="0" fontId="30" fillId="2" borderId="0" xfId="0" applyFont="1" applyFill="1" applyBorder="1" applyAlignment="1">
      <alignment horizontal="center"/>
    </xf>
    <xf numFmtId="43" fontId="34" fillId="2" borderId="31" xfId="2" applyFont="1" applyFill="1" applyBorder="1"/>
    <xf numFmtId="43" fontId="30" fillId="2" borderId="31" xfId="2" applyFont="1" applyFill="1" applyBorder="1"/>
    <xf numFmtId="0" fontId="20" fillId="2" borderId="31" xfId="0" applyFont="1" applyFill="1" applyBorder="1" applyAlignment="1">
      <alignment horizontal="center"/>
    </xf>
    <xf numFmtId="0" fontId="24" fillId="2" borderId="31" xfId="0" applyFont="1" applyFill="1" applyBorder="1"/>
    <xf numFmtId="0" fontId="35" fillId="2" borderId="31" xfId="0" applyFont="1" applyFill="1" applyBorder="1" applyAlignment="1">
      <alignment horizontal="center"/>
    </xf>
    <xf numFmtId="43" fontId="36" fillId="2" borderId="31" xfId="2" applyFont="1" applyFill="1" applyBorder="1"/>
    <xf numFmtId="0" fontId="0" fillId="2" borderId="0" xfId="0" applyFill="1" applyBorder="1" applyAlignment="1">
      <alignment horizontal="center"/>
    </xf>
    <xf numFmtId="0" fontId="11" fillId="2" borderId="32" xfId="0" applyFont="1" applyFill="1" applyBorder="1"/>
    <xf numFmtId="0" fontId="29" fillId="2" borderId="32" xfId="0" applyFont="1" applyFill="1" applyBorder="1"/>
    <xf numFmtId="43" fontId="18" fillId="2" borderId="32" xfId="0" applyNumberFormat="1" applyFont="1" applyFill="1" applyBorder="1"/>
    <xf numFmtId="0" fontId="11" fillId="2" borderId="2" xfId="0" applyFont="1" applyFill="1" applyBorder="1"/>
    <xf numFmtId="0" fontId="29" fillId="2" borderId="2" xfId="0" applyFont="1" applyFill="1" applyBorder="1"/>
    <xf numFmtId="43" fontId="0" fillId="2" borderId="0" xfId="0" applyNumberFormat="1" applyFill="1" applyBorder="1"/>
    <xf numFmtId="0" fontId="11" fillId="2" borderId="0" xfId="0" applyFont="1" applyFill="1" applyBorder="1"/>
    <xf numFmtId="0" fontId="21" fillId="2" borderId="14" xfId="0" applyFont="1" applyFill="1" applyBorder="1"/>
    <xf numFmtId="43" fontId="21" fillId="2" borderId="14" xfId="2" applyFont="1" applyFill="1" applyBorder="1"/>
    <xf numFmtId="0" fontId="21" fillId="0" borderId="33" xfId="0" applyFont="1" applyBorder="1"/>
    <xf numFmtId="0" fontId="19" fillId="2" borderId="15" xfId="0" applyFont="1" applyFill="1" applyBorder="1"/>
    <xf numFmtId="0" fontId="6" fillId="0" borderId="0" xfId="0" applyFont="1" applyBorder="1" applyAlignment="1">
      <alignment horizontal="left"/>
    </xf>
    <xf numFmtId="0" fontId="6" fillId="0" borderId="34" xfId="0" applyFont="1" applyBorder="1"/>
    <xf numFmtId="0" fontId="6" fillId="0" borderId="26" xfId="0" applyFont="1" applyBorder="1"/>
    <xf numFmtId="0" fontId="6" fillId="0" borderId="35" xfId="0" applyFont="1" applyBorder="1"/>
    <xf numFmtId="0" fontId="2" fillId="0" borderId="36" xfId="0" applyFont="1" applyBorder="1"/>
    <xf numFmtId="0" fontId="6" fillId="0" borderId="37" xfId="0" applyFont="1" applyBorder="1"/>
    <xf numFmtId="0" fontId="6" fillId="0" borderId="26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43" fontId="34" fillId="2" borderId="0" xfId="2" applyFont="1" applyFill="1" applyBorder="1"/>
    <xf numFmtId="43" fontId="29" fillId="2" borderId="0" xfId="0" applyNumberFormat="1" applyFont="1" applyFill="1" applyBorder="1"/>
    <xf numFmtId="43" fontId="20" fillId="2" borderId="0" xfId="2" applyFont="1" applyFill="1" applyBorder="1"/>
    <xf numFmtId="43" fontId="40" fillId="2" borderId="0" xfId="2" applyFont="1" applyFill="1" applyBorder="1"/>
    <xf numFmtId="0" fontId="29" fillId="0" borderId="0" xfId="0" applyFont="1" applyBorder="1"/>
    <xf numFmtId="49" fontId="8" fillId="3" borderId="7" xfId="0" applyNumberFormat="1" applyFont="1" applyFill="1" applyBorder="1" applyAlignment="1">
      <alignment horizontal="center"/>
    </xf>
    <xf numFmtId="0" fontId="16" fillId="2" borderId="7" xfId="0" applyFont="1" applyFill="1" applyBorder="1"/>
    <xf numFmtId="43" fontId="22" fillId="2" borderId="26" xfId="2" applyFont="1" applyFill="1" applyBorder="1"/>
    <xf numFmtId="0" fontId="19" fillId="2" borderId="25" xfId="0" applyFont="1" applyFill="1" applyBorder="1" applyAlignment="1"/>
    <xf numFmtId="0" fontId="38" fillId="2" borderId="22" xfId="0" applyFont="1" applyFill="1" applyBorder="1"/>
    <xf numFmtId="0" fontId="38" fillId="2" borderId="0" xfId="0" applyFont="1" applyFill="1"/>
    <xf numFmtId="0" fontId="38" fillId="2" borderId="0" xfId="0" applyFont="1" applyFill="1" applyBorder="1"/>
    <xf numFmtId="43" fontId="15" fillId="2" borderId="0" xfId="2" applyFont="1" applyFill="1" applyBorder="1"/>
    <xf numFmtId="0" fontId="12" fillId="2" borderId="5" xfId="0" applyFont="1" applyFill="1" applyBorder="1"/>
    <xf numFmtId="0" fontId="2" fillId="0" borderId="0" xfId="0" applyFont="1" applyFill="1"/>
    <xf numFmtId="43" fontId="19" fillId="5" borderId="7" xfId="2" applyFont="1" applyFill="1" applyBorder="1"/>
    <xf numFmtId="0" fontId="16" fillId="2" borderId="21" xfId="0" applyFont="1" applyFill="1" applyBorder="1" applyAlignment="1">
      <alignment horizontal="left"/>
    </xf>
    <xf numFmtId="0" fontId="19" fillId="2" borderId="21" xfId="0" applyFont="1" applyFill="1" applyBorder="1" applyAlignment="1">
      <alignment horizontal="left"/>
    </xf>
    <xf numFmtId="43" fontId="22" fillId="0" borderId="28" xfId="0" applyNumberFormat="1" applyFont="1" applyFill="1" applyBorder="1"/>
    <xf numFmtId="43" fontId="19" fillId="2" borderId="7" xfId="0" applyNumberFormat="1" applyFont="1" applyFill="1" applyBorder="1"/>
    <xf numFmtId="43" fontId="19" fillId="2" borderId="12" xfId="0" applyNumberFormat="1" applyFont="1" applyFill="1" applyBorder="1"/>
    <xf numFmtId="43" fontId="41" fillId="2" borderId="11" xfId="0" applyNumberFormat="1" applyFont="1" applyFill="1" applyBorder="1"/>
    <xf numFmtId="43" fontId="29" fillId="2" borderId="7" xfId="2" applyFont="1" applyFill="1" applyBorder="1"/>
    <xf numFmtId="0" fontId="29" fillId="2" borderId="7" xfId="0" applyFont="1" applyFill="1" applyBorder="1"/>
    <xf numFmtId="43" fontId="39" fillId="2" borderId="7" xfId="2" applyFont="1" applyFill="1" applyBorder="1"/>
    <xf numFmtId="43" fontId="39" fillId="2" borderId="7" xfId="0" applyNumberFormat="1" applyFont="1" applyFill="1" applyBorder="1"/>
    <xf numFmtId="0" fontId="29" fillId="2" borderId="22" xfId="0" applyFont="1" applyFill="1" applyBorder="1"/>
    <xf numFmtId="43" fontId="29" fillId="2" borderId="22" xfId="2" applyFont="1" applyFill="1" applyBorder="1"/>
    <xf numFmtId="43" fontId="19" fillId="2" borderId="22" xfId="0" applyNumberFormat="1" applyFont="1" applyFill="1" applyBorder="1"/>
    <xf numFmtId="43" fontId="19" fillId="2" borderId="38" xfId="0" applyNumberFormat="1" applyFont="1" applyFill="1" applyBorder="1"/>
    <xf numFmtId="43" fontId="20" fillId="2" borderId="7" xfId="2" applyFont="1" applyFill="1" applyBorder="1"/>
    <xf numFmtId="0" fontId="29" fillId="2" borderId="7" xfId="0" applyFont="1" applyFill="1" applyBorder="1" applyAlignment="1">
      <alignment horizontal="center"/>
    </xf>
    <xf numFmtId="0" fontId="27" fillId="2" borderId="17" xfId="0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29" fillId="2" borderId="6" xfId="0" applyFont="1" applyFill="1" applyBorder="1"/>
    <xf numFmtId="0" fontId="19" fillId="2" borderId="39" xfId="0" applyFont="1" applyFill="1" applyBorder="1"/>
    <xf numFmtId="43" fontId="19" fillId="0" borderId="0" xfId="2" applyFont="1" applyFill="1"/>
    <xf numFmtId="0" fontId="16" fillId="2" borderId="0" xfId="0" applyFont="1" applyFill="1"/>
    <xf numFmtId="0" fontId="2" fillId="5" borderId="0" xfId="0" applyFont="1" applyFill="1"/>
    <xf numFmtId="43" fontId="2" fillId="2" borderId="0" xfId="2" applyFont="1" applyFill="1" applyBorder="1"/>
    <xf numFmtId="43" fontId="22" fillId="2" borderId="40" xfId="2" applyFont="1" applyFill="1" applyBorder="1"/>
    <xf numFmtId="43" fontId="2" fillId="5" borderId="0" xfId="2" applyFont="1" applyFill="1"/>
    <xf numFmtId="43" fontId="2" fillId="0" borderId="0" xfId="2" applyFont="1" applyFill="1"/>
    <xf numFmtId="43" fontId="19" fillId="2" borderId="2" xfId="2" applyFont="1" applyFill="1" applyBorder="1"/>
    <xf numFmtId="43" fontId="22" fillId="2" borderId="7" xfId="2" applyFont="1" applyFill="1" applyBorder="1"/>
    <xf numFmtId="0" fontId="16" fillId="2" borderId="3" xfId="0" applyFont="1" applyFill="1" applyBorder="1" applyAlignment="1">
      <alignment horizontal="center"/>
    </xf>
    <xf numFmtId="0" fontId="15" fillId="5" borderId="0" xfId="0" applyFont="1" applyFill="1"/>
    <xf numFmtId="0" fontId="15" fillId="2" borderId="30" xfId="0" applyFont="1" applyFill="1" applyBorder="1" applyAlignment="1">
      <alignment horizontal="center"/>
    </xf>
    <xf numFmtId="0" fontId="29" fillId="2" borderId="31" xfId="0" applyFont="1" applyFill="1" applyBorder="1"/>
    <xf numFmtId="0" fontId="19" fillId="2" borderId="11" xfId="0" applyFont="1" applyFill="1" applyBorder="1"/>
    <xf numFmtId="0" fontId="19" fillId="2" borderId="36" xfId="0" applyFont="1" applyFill="1" applyBorder="1" applyAlignment="1"/>
    <xf numFmtId="0" fontId="19" fillId="2" borderId="4" xfId="0" applyFont="1" applyFill="1" applyBorder="1"/>
    <xf numFmtId="43" fontId="19" fillId="2" borderId="2" xfId="0" applyNumberFormat="1" applyFont="1" applyFill="1" applyBorder="1"/>
    <xf numFmtId="0" fontId="20" fillId="5" borderId="0" xfId="0" applyFont="1" applyFill="1" applyBorder="1"/>
    <xf numFmtId="49" fontId="8" fillId="2" borderId="2" xfId="0" applyNumberFormat="1" applyFont="1" applyFill="1" applyBorder="1" applyAlignment="1">
      <alignment horizontal="center"/>
    </xf>
    <xf numFmtId="0" fontId="6" fillId="0" borderId="5" xfId="0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8" xfId="0" applyBorder="1"/>
    <xf numFmtId="0" fontId="0" fillId="0" borderId="6" xfId="0" applyBorder="1"/>
    <xf numFmtId="0" fontId="44" fillId="0" borderId="41" xfId="0" applyFont="1" applyBorder="1" applyAlignment="1">
      <alignment horizontal="center" vertical="top"/>
    </xf>
    <xf numFmtId="0" fontId="44" fillId="0" borderId="10" xfId="0" applyFont="1" applyBorder="1" applyAlignment="1">
      <alignment vertical="top"/>
    </xf>
    <xf numFmtId="0" fontId="44" fillId="0" borderId="11" xfId="0" applyFont="1" applyBorder="1" applyAlignment="1">
      <alignment vertical="top"/>
    </xf>
    <xf numFmtId="0" fontId="12" fillId="2" borderId="0" xfId="0" applyFont="1" applyFill="1" applyBorder="1"/>
    <xf numFmtId="0" fontId="2" fillId="2" borderId="6" xfId="0" applyFont="1" applyFill="1" applyBorder="1"/>
    <xf numFmtId="0" fontId="27" fillId="2" borderId="2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left"/>
    </xf>
    <xf numFmtId="0" fontId="16" fillId="2" borderId="25" xfId="0" applyFont="1" applyFill="1" applyBorder="1"/>
    <xf numFmtId="0" fontId="27" fillId="2" borderId="1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5" fillId="5" borderId="0" xfId="0" applyFont="1" applyFill="1" applyBorder="1"/>
    <xf numFmtId="0" fontId="4" fillId="5" borderId="0" xfId="0" applyFont="1" applyFill="1" applyBorder="1"/>
    <xf numFmtId="0" fontId="3" fillId="5" borderId="0" xfId="0" applyFont="1" applyFill="1" applyBorder="1" applyAlignment="1">
      <alignment horizontal="left" vertical="top"/>
    </xf>
    <xf numFmtId="43" fontId="2" fillId="5" borderId="0" xfId="2" applyFont="1" applyFill="1" applyBorder="1"/>
    <xf numFmtId="0" fontId="6" fillId="5" borderId="0" xfId="0" applyFont="1" applyFill="1" applyBorder="1" applyAlignment="1">
      <alignment horizontal="left" vertical="top"/>
    </xf>
    <xf numFmtId="0" fontId="5" fillId="5" borderId="6" xfId="0" applyFont="1" applyFill="1" applyBorder="1"/>
    <xf numFmtId="0" fontId="4" fillId="5" borderId="6" xfId="0" applyFont="1" applyFill="1" applyBorder="1"/>
    <xf numFmtId="0" fontId="16" fillId="2" borderId="19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43" fontId="22" fillId="2" borderId="12" xfId="0" applyNumberFormat="1" applyFont="1" applyFill="1" applyBorder="1"/>
    <xf numFmtId="0" fontId="2" fillId="2" borderId="0" xfId="0" applyFont="1" applyFill="1" applyBorder="1"/>
    <xf numFmtId="0" fontId="2" fillId="5" borderId="0" xfId="0" applyFont="1" applyFill="1" applyBorder="1"/>
    <xf numFmtId="0" fontId="17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3" fontId="15" fillId="0" borderId="14" xfId="2" applyFont="1" applyBorder="1" applyAlignment="1">
      <alignment horizontal="center" vertical="center"/>
    </xf>
    <xf numFmtId="43" fontId="15" fillId="0" borderId="15" xfId="2" applyFont="1" applyBorder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43" fontId="21" fillId="2" borderId="14" xfId="2" applyFont="1" applyFill="1" applyBorder="1" applyAlignment="1">
      <alignment horizontal="center" vertical="center"/>
    </xf>
    <xf numFmtId="43" fontId="19" fillId="2" borderId="15" xfId="2" applyFont="1" applyFill="1" applyBorder="1" applyAlignment="1">
      <alignment horizontal="center" vertical="center"/>
    </xf>
    <xf numFmtId="43" fontId="21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21" fillId="2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3" fontId="2" fillId="0" borderId="6" xfId="2" applyFont="1" applyFill="1" applyBorder="1"/>
    <xf numFmtId="0" fontId="20" fillId="2" borderId="22" xfId="0" applyFont="1" applyFill="1" applyBorder="1" applyAlignment="1">
      <alignment horizontal="center"/>
    </xf>
    <xf numFmtId="43" fontId="21" fillId="0" borderId="42" xfId="2" applyFont="1" applyBorder="1" applyAlignment="1">
      <alignment horizontal="center" vertical="center"/>
    </xf>
    <xf numFmtId="43" fontId="21" fillId="2" borderId="43" xfId="2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43" fontId="12" fillId="0" borderId="14" xfId="2" applyFont="1" applyBorder="1" applyAlignment="1">
      <alignment vertical="center"/>
    </xf>
    <xf numFmtId="43" fontId="12" fillId="0" borderId="15" xfId="2" applyFont="1" applyBorder="1" applyAlignment="1">
      <alignment vertical="center"/>
    </xf>
    <xf numFmtId="43" fontId="0" fillId="0" borderId="0" xfId="2" applyFont="1" applyAlignment="1">
      <alignment vertical="center"/>
    </xf>
    <xf numFmtId="0" fontId="0" fillId="0" borderId="0" xfId="0" applyAlignment="1">
      <alignment vertical="center"/>
    </xf>
    <xf numFmtId="43" fontId="5" fillId="5" borderId="0" xfId="2" applyFont="1" applyFill="1" applyBorder="1"/>
    <xf numFmtId="43" fontId="15" fillId="5" borderId="0" xfId="2" applyFont="1" applyFill="1" applyBorder="1"/>
    <xf numFmtId="43" fontId="19" fillId="5" borderId="0" xfId="2" applyFont="1" applyFill="1" applyBorder="1"/>
    <xf numFmtId="43" fontId="2" fillId="5" borderId="6" xfId="2" applyFont="1" applyFill="1" applyBorder="1"/>
    <xf numFmtId="43" fontId="8" fillId="0" borderId="19" xfId="2" applyFont="1" applyFill="1" applyBorder="1" applyAlignment="1">
      <alignment horizontal="center"/>
    </xf>
    <xf numFmtId="43" fontId="22" fillId="2" borderId="10" xfId="2" applyFont="1" applyFill="1" applyBorder="1"/>
    <xf numFmtId="43" fontId="15" fillId="5" borderId="0" xfId="2" applyFont="1" applyFill="1"/>
    <xf numFmtId="43" fontId="19" fillId="5" borderId="0" xfId="2" applyFont="1" applyFill="1"/>
    <xf numFmtId="0" fontId="2" fillId="5" borderId="8" xfId="0" applyFont="1" applyFill="1" applyBorder="1"/>
    <xf numFmtId="0" fontId="2" fillId="5" borderId="6" xfId="0" applyFont="1" applyFill="1" applyBorder="1"/>
    <xf numFmtId="43" fontId="54" fillId="0" borderId="4" xfId="2" applyFont="1" applyBorder="1" applyAlignment="1">
      <alignment vertical="center"/>
    </xf>
    <xf numFmtId="0" fontId="55" fillId="0" borderId="20" xfId="0" applyFont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43" fontId="8" fillId="3" borderId="22" xfId="2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43" fontId="15" fillId="0" borderId="0" xfId="2" applyFont="1" applyFill="1"/>
    <xf numFmtId="0" fontId="1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3" fontId="15" fillId="5" borderId="0" xfId="2" applyFont="1" applyFill="1" applyBorder="1" applyAlignment="1">
      <alignment vertical="center"/>
    </xf>
    <xf numFmtId="43" fontId="15" fillId="5" borderId="0" xfId="2" applyFont="1" applyFill="1" applyAlignment="1">
      <alignment vertical="center"/>
    </xf>
    <xf numFmtId="43" fontId="15" fillId="0" borderId="0" xfId="2" applyFont="1" applyFill="1" applyAlignment="1">
      <alignment vertical="center"/>
    </xf>
    <xf numFmtId="0" fontId="15" fillId="5" borderId="44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43" fontId="15" fillId="5" borderId="2" xfId="2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9" fillId="2" borderId="28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vertical="center"/>
    </xf>
    <xf numFmtId="43" fontId="22" fillId="2" borderId="4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43" fontId="41" fillId="2" borderId="26" xfId="2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vertical="center"/>
    </xf>
    <xf numFmtId="0" fontId="38" fillId="2" borderId="22" xfId="0" applyFont="1" applyFill="1" applyBorder="1" applyAlignment="1">
      <alignment vertical="center"/>
    </xf>
    <xf numFmtId="43" fontId="22" fillId="0" borderId="28" xfId="0" applyNumberFormat="1" applyFont="1" applyFill="1" applyBorder="1" applyAlignment="1">
      <alignment vertical="center"/>
    </xf>
    <xf numFmtId="43" fontId="41" fillId="2" borderId="12" xfId="0" applyNumberFormat="1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19" fillId="2" borderId="6" xfId="0" applyFont="1" applyFill="1" applyBorder="1" applyAlignment="1">
      <alignment horizontal="left"/>
    </xf>
    <xf numFmtId="0" fontId="16" fillId="5" borderId="8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43" fontId="26" fillId="5" borderId="6" xfId="2" applyFont="1" applyFill="1" applyBorder="1" applyAlignment="1">
      <alignment vertical="center"/>
    </xf>
    <xf numFmtId="43" fontId="26" fillId="5" borderId="45" xfId="2" applyFont="1" applyFill="1" applyBorder="1" applyAlignment="1">
      <alignment vertical="center"/>
    </xf>
    <xf numFmtId="0" fontId="16" fillId="5" borderId="36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43" fontId="26" fillId="5" borderId="25" xfId="2" applyFont="1" applyFill="1" applyBorder="1" applyAlignment="1">
      <alignment vertical="center"/>
    </xf>
    <xf numFmtId="43" fontId="26" fillId="5" borderId="37" xfId="2" applyFont="1" applyFill="1" applyBorder="1" applyAlignment="1">
      <alignment vertical="center"/>
    </xf>
    <xf numFmtId="43" fontId="19" fillId="2" borderId="46" xfId="0" applyNumberFormat="1" applyFont="1" applyFill="1" applyBorder="1"/>
    <xf numFmtId="43" fontId="22" fillId="2" borderId="35" xfId="2" applyFont="1" applyFill="1" applyBorder="1"/>
    <xf numFmtId="43" fontId="43" fillId="5" borderId="25" xfId="2" applyFont="1" applyFill="1" applyBorder="1" applyAlignment="1">
      <alignment vertical="center"/>
    </xf>
    <xf numFmtId="43" fontId="43" fillId="5" borderId="37" xfId="2" applyFont="1" applyFill="1" applyBorder="1" applyAlignment="1">
      <alignment vertical="center"/>
    </xf>
    <xf numFmtId="0" fontId="0" fillId="0" borderId="4" xfId="0" applyBorder="1"/>
    <xf numFmtId="43" fontId="29" fillId="0" borderId="0" xfId="2" applyFont="1" applyFill="1"/>
    <xf numFmtId="0" fontId="27" fillId="2" borderId="46" xfId="0" applyFont="1" applyFill="1" applyBorder="1" applyAlignment="1">
      <alignment vertical="center"/>
    </xf>
    <xf numFmtId="0" fontId="27" fillId="5" borderId="0" xfId="0" applyFont="1" applyFill="1" applyBorder="1" applyAlignment="1"/>
    <xf numFmtId="0" fontId="27" fillId="2" borderId="4" xfId="0" applyFont="1" applyFill="1" applyBorder="1" applyAlignment="1"/>
    <xf numFmtId="0" fontId="27" fillId="5" borderId="4" xfId="0" applyFont="1" applyFill="1" applyBorder="1" applyAlignment="1"/>
    <xf numFmtId="0" fontId="3" fillId="0" borderId="5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0" fillId="0" borderId="5" xfId="0" applyBorder="1"/>
    <xf numFmtId="0" fontId="16" fillId="0" borderId="5" xfId="0" applyFont="1" applyBorder="1" applyAlignment="1">
      <alignment horizontal="left" vertical="center"/>
    </xf>
    <xf numFmtId="0" fontId="19" fillId="0" borderId="4" xfId="0" applyFont="1" applyBorder="1"/>
    <xf numFmtId="0" fontId="6" fillId="0" borderId="5" xfId="0" applyFont="1" applyBorder="1" applyAlignment="1">
      <alignment horizontal="left" vertical="center"/>
    </xf>
    <xf numFmtId="0" fontId="2" fillId="0" borderId="4" xfId="0" applyFont="1" applyBorder="1"/>
    <xf numFmtId="0" fontId="0" fillId="0" borderId="47" xfId="0" applyBorder="1"/>
    <xf numFmtId="0" fontId="5" fillId="0" borderId="48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43" fontId="21" fillId="0" borderId="24" xfId="2" applyFont="1" applyBorder="1"/>
    <xf numFmtId="0" fontId="20" fillId="2" borderId="0" xfId="0" applyFont="1" applyFill="1" applyAlignment="1">
      <alignment horizontal="center"/>
    </xf>
    <xf numFmtId="0" fontId="21" fillId="2" borderId="36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17" fillId="2" borderId="25" xfId="0" applyFont="1" applyFill="1" applyBorder="1" applyAlignment="1">
      <alignment horizontal="center" vertical="center"/>
    </xf>
    <xf numFmtId="43" fontId="21" fillId="2" borderId="0" xfId="2" applyFont="1" applyFill="1" applyAlignment="1">
      <alignment vertical="center"/>
    </xf>
    <xf numFmtId="0" fontId="21" fillId="2" borderId="0" xfId="0" applyFont="1" applyFill="1" applyAlignment="1">
      <alignment vertical="center"/>
    </xf>
    <xf numFmtId="1" fontId="45" fillId="0" borderId="44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vertical="center"/>
    </xf>
    <xf numFmtId="43" fontId="47" fillId="0" borderId="4" xfId="2" applyFont="1" applyFill="1" applyBorder="1" applyAlignment="1">
      <alignment vertical="center"/>
    </xf>
    <xf numFmtId="0" fontId="45" fillId="0" borderId="44" xfId="0" applyFont="1" applyBorder="1" applyAlignment="1">
      <alignment horizontal="center" vertical="center"/>
    </xf>
    <xf numFmtId="0" fontId="48" fillId="0" borderId="20" xfId="0" applyFont="1" applyBorder="1" applyAlignment="1">
      <alignment vertical="center"/>
    </xf>
    <xf numFmtId="43" fontId="44" fillId="0" borderId="4" xfId="2" applyFont="1" applyFill="1" applyBorder="1" applyAlignment="1">
      <alignment vertical="center"/>
    </xf>
    <xf numFmtId="0" fontId="48" fillId="0" borderId="20" xfId="0" applyFont="1" applyBorder="1" applyAlignment="1">
      <alignment horizontal="left" vertical="center"/>
    </xf>
    <xf numFmtId="43" fontId="48" fillId="0" borderId="4" xfId="2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43" fontId="53" fillId="0" borderId="4" xfId="2" applyFont="1" applyFill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50" fillId="0" borderId="7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43" fontId="48" fillId="0" borderId="4" xfId="2" applyFont="1" applyBorder="1" applyAlignment="1">
      <alignment vertical="center"/>
    </xf>
    <xf numFmtId="43" fontId="29" fillId="0" borderId="0" xfId="2" applyFont="1"/>
    <xf numFmtId="43" fontId="15" fillId="0" borderId="0" xfId="0" applyNumberFormat="1" applyFont="1"/>
    <xf numFmtId="49" fontId="19" fillId="2" borderId="20" xfId="0" applyNumberFormat="1" applyFont="1" applyFill="1" applyBorder="1" applyAlignment="1">
      <alignment horizontal="center"/>
    </xf>
    <xf numFmtId="49" fontId="27" fillId="2" borderId="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38" fillId="2" borderId="6" xfId="0" applyNumberFormat="1" applyFont="1" applyFill="1" applyBorder="1" applyAlignment="1">
      <alignment horizontal="center"/>
    </xf>
    <xf numFmtId="49" fontId="19" fillId="2" borderId="0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3" fontId="29" fillId="2" borderId="22" xfId="0" applyNumberFormat="1" applyFont="1" applyFill="1" applyBorder="1"/>
    <xf numFmtId="49" fontId="16" fillId="2" borderId="20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49" fontId="19" fillId="2" borderId="20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vertical="center"/>
    </xf>
    <xf numFmtId="0" fontId="19" fillId="2" borderId="20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43" fontId="19" fillId="2" borderId="7" xfId="2" applyFont="1" applyFill="1" applyBorder="1" applyAlignment="1">
      <alignment vertical="center"/>
    </xf>
    <xf numFmtId="43" fontId="19" fillId="2" borderId="7" xfId="0" applyNumberFormat="1" applyFont="1" applyFill="1" applyBorder="1" applyAlignment="1">
      <alignment vertical="center"/>
    </xf>
    <xf numFmtId="43" fontId="19" fillId="2" borderId="12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27" fillId="2" borderId="2" xfId="0" applyNumberFormat="1" applyFont="1" applyFill="1" applyBorder="1" applyAlignment="1">
      <alignment vertical="center"/>
    </xf>
    <xf numFmtId="49" fontId="8" fillId="2" borderId="0" xfId="0" applyNumberFormat="1" applyFont="1" applyFill="1" applyBorder="1"/>
    <xf numFmtId="49" fontId="16" fillId="2" borderId="0" xfId="0" applyNumberFormat="1" applyFont="1" applyFill="1" applyBorder="1"/>
    <xf numFmtId="49" fontId="4" fillId="2" borderId="6" xfId="0" applyNumberFormat="1" applyFont="1" applyFill="1" applyBorder="1"/>
    <xf numFmtId="49" fontId="19" fillId="2" borderId="39" xfId="0" applyNumberFormat="1" applyFont="1" applyFill="1" applyBorder="1"/>
    <xf numFmtId="49" fontId="19" fillId="2" borderId="6" xfId="0" applyNumberFormat="1" applyFont="1" applyFill="1" applyBorder="1"/>
    <xf numFmtId="49" fontId="16" fillId="5" borderId="25" xfId="0" applyNumberFormat="1" applyFont="1" applyFill="1" applyBorder="1" applyAlignment="1">
      <alignment vertical="center"/>
    </xf>
    <xf numFmtId="49" fontId="2" fillId="0" borderId="0" xfId="0" applyNumberFormat="1" applyFont="1" applyFill="1"/>
    <xf numFmtId="0" fontId="16" fillId="5" borderId="49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43" fontId="19" fillId="5" borderId="0" xfId="2" applyFont="1" applyFill="1" applyBorder="1" applyAlignment="1">
      <alignment vertical="center"/>
    </xf>
    <xf numFmtId="0" fontId="12" fillId="0" borderId="0" xfId="0" applyFont="1"/>
    <xf numFmtId="49" fontId="59" fillId="0" borderId="50" xfId="0" applyNumberFormat="1" applyFont="1" applyBorder="1" applyAlignment="1">
      <alignment horizontal="center" vertical="center" wrapText="1"/>
    </xf>
    <xf numFmtId="49" fontId="59" fillId="0" borderId="51" xfId="0" applyNumberFormat="1" applyFont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top"/>
    </xf>
    <xf numFmtId="0" fontId="2" fillId="5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 vertical="top"/>
    </xf>
    <xf numFmtId="0" fontId="8" fillId="2" borderId="53" xfId="0" applyFont="1" applyFill="1" applyBorder="1" applyAlignment="1">
      <alignment horizontal="center" vertical="top"/>
    </xf>
    <xf numFmtId="0" fontId="2" fillId="6" borderId="22" xfId="0" applyFont="1" applyFill="1" applyBorder="1"/>
    <xf numFmtId="0" fontId="2" fillId="6" borderId="38" xfId="0" applyFont="1" applyFill="1" applyBorder="1"/>
    <xf numFmtId="43" fontId="2" fillId="2" borderId="10" xfId="2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5" fillId="2" borderId="2" xfId="0" applyFont="1" applyFill="1" applyBorder="1" applyAlignment="1">
      <alignment horizontal="center"/>
    </xf>
    <xf numFmtId="43" fontId="2" fillId="2" borderId="7" xfId="2" applyFont="1" applyFill="1" applyBorder="1"/>
    <xf numFmtId="0" fontId="2" fillId="2" borderId="7" xfId="0" applyFont="1" applyFill="1" applyBorder="1"/>
    <xf numFmtId="0" fontId="2" fillId="2" borderId="12" xfId="0" applyFont="1" applyFill="1" applyBorder="1"/>
    <xf numFmtId="43" fontId="2" fillId="2" borderId="2" xfId="2" applyFont="1" applyFill="1" applyBorder="1"/>
    <xf numFmtId="0" fontId="2" fillId="2" borderId="2" xfId="0" applyFont="1" applyFill="1" applyBorder="1"/>
    <xf numFmtId="43" fontId="19" fillId="2" borderId="21" xfId="2" applyFont="1" applyFill="1" applyBorder="1" applyAlignment="1">
      <alignment vertical="center"/>
    </xf>
    <xf numFmtId="43" fontId="29" fillId="2" borderId="7" xfId="0" applyNumberFormat="1" applyFont="1" applyFill="1" applyBorder="1"/>
    <xf numFmtId="43" fontId="29" fillId="4" borderId="0" xfId="0" applyNumberFormat="1" applyFont="1" applyFill="1" applyBorder="1"/>
    <xf numFmtId="43" fontId="29" fillId="3" borderId="0" xfId="2" applyFont="1" applyFill="1" applyBorder="1"/>
    <xf numFmtId="43" fontId="29" fillId="2" borderId="0" xfId="0" applyNumberFormat="1" applyFont="1" applyFill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43" fontId="22" fillId="2" borderId="35" xfId="0" applyNumberFormat="1" applyFont="1" applyFill="1" applyBorder="1" applyAlignment="1">
      <alignment vertical="center"/>
    </xf>
    <xf numFmtId="43" fontId="2" fillId="6" borderId="22" xfId="2" applyFont="1" applyFill="1" applyBorder="1"/>
    <xf numFmtId="43" fontId="19" fillId="5" borderId="22" xfId="2" applyFont="1" applyFill="1" applyBorder="1"/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/>
    </xf>
    <xf numFmtId="43" fontId="8" fillId="0" borderId="21" xfId="2" applyFont="1" applyFill="1" applyBorder="1" applyAlignment="1">
      <alignment horizontal="center"/>
    </xf>
    <xf numFmtId="0" fontId="2" fillId="5" borderId="45" xfId="0" applyFont="1" applyFill="1" applyBorder="1"/>
    <xf numFmtId="43" fontId="2" fillId="2" borderId="0" xfId="0" applyNumberFormat="1" applyFont="1" applyFill="1"/>
    <xf numFmtId="43" fontId="8" fillId="0" borderId="0" xfId="2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/>
    <xf numFmtId="0" fontId="64" fillId="0" borderId="0" xfId="0" applyFont="1" applyBorder="1" applyAlignment="1">
      <alignment vertical="top" wrapText="1"/>
    </xf>
    <xf numFmtId="0" fontId="64" fillId="0" borderId="0" xfId="0" applyFont="1" applyBorder="1" applyAlignment="1">
      <alignment vertical="top"/>
    </xf>
    <xf numFmtId="0" fontId="16" fillId="2" borderId="41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49" fontId="19" fillId="2" borderId="10" xfId="0" applyNumberFormat="1" applyFont="1" applyFill="1" applyBorder="1" applyAlignment="1">
      <alignment horizontal="center"/>
    </xf>
    <xf numFmtId="43" fontId="22" fillId="2" borderId="11" xfId="0" applyNumberFormat="1" applyFont="1" applyFill="1" applyBorder="1"/>
    <xf numFmtId="0" fontId="16" fillId="2" borderId="44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49" fontId="19" fillId="2" borderId="7" xfId="0" applyNumberFormat="1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49" fontId="16" fillId="2" borderId="7" xfId="0" applyNumberFormat="1" applyFont="1" applyFill="1" applyBorder="1" applyAlignment="1">
      <alignment horizontal="center"/>
    </xf>
    <xf numFmtId="0" fontId="19" fillId="2" borderId="49" xfId="0" applyFont="1" applyFill="1" applyBorder="1"/>
    <xf numFmtId="0" fontId="19" fillId="2" borderId="49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49" fontId="19" fillId="2" borderId="22" xfId="0" applyNumberFormat="1" applyFont="1" applyFill="1" applyBorder="1" applyAlignment="1">
      <alignment horizontal="center"/>
    </xf>
    <xf numFmtId="0" fontId="19" fillId="2" borderId="27" xfId="0" applyFont="1" applyFill="1" applyBorder="1" applyAlignment="1">
      <alignment horizontal="left"/>
    </xf>
    <xf numFmtId="49" fontId="6" fillId="0" borderId="22" xfId="0" applyNumberFormat="1" applyFont="1" applyBorder="1" applyAlignment="1">
      <alignment horizontal="center" vertical="center" wrapText="1"/>
    </xf>
    <xf numFmtId="0" fontId="0" fillId="0" borderId="54" xfId="0" applyBorder="1"/>
    <xf numFmtId="43" fontId="12" fillId="0" borderId="55" xfId="2" applyFont="1" applyBorder="1"/>
    <xf numFmtId="43" fontId="48" fillId="0" borderId="12" xfId="2" applyFont="1" applyBorder="1" applyAlignment="1">
      <alignment vertical="center"/>
    </xf>
    <xf numFmtId="43" fontId="60" fillId="0" borderId="0" xfId="2" applyFont="1" applyFill="1"/>
    <xf numFmtId="0" fontId="8" fillId="0" borderId="0" xfId="0" applyFont="1" applyAlignment="1">
      <alignment horizontal="center"/>
    </xf>
    <xf numFmtId="0" fontId="24" fillId="0" borderId="14" xfId="0" applyFont="1" applyBorder="1" applyAlignment="1">
      <alignment horizontal="center" vertical="center"/>
    </xf>
    <xf numFmtId="43" fontId="43" fillId="2" borderId="31" xfId="2" applyFont="1" applyFill="1" applyBorder="1"/>
    <xf numFmtId="0" fontId="56" fillId="0" borderId="0" xfId="0" applyFont="1" applyAlignment="1">
      <alignment horizontal="left"/>
    </xf>
    <xf numFmtId="0" fontId="16" fillId="0" borderId="13" xfId="0" applyFont="1" applyBorder="1" applyAlignment="1">
      <alignment horizontal="center" vertical="center"/>
    </xf>
    <xf numFmtId="0" fontId="2" fillId="0" borderId="0" xfId="0" applyFont="1"/>
    <xf numFmtId="0" fontId="6" fillId="0" borderId="7" xfId="0" applyFont="1" applyBorder="1" applyAlignment="1">
      <alignment horizontal="center" vertical="center"/>
    </xf>
    <xf numFmtId="43" fontId="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6" fillId="0" borderId="10" xfId="2" applyFont="1" applyBorder="1" applyAlignment="1">
      <alignment horizontal="center" vertical="center"/>
    </xf>
    <xf numFmtId="43" fontId="2" fillId="2" borderId="5" xfId="2" applyFont="1" applyFill="1" applyBorder="1"/>
    <xf numFmtId="43" fontId="2" fillId="2" borderId="0" xfId="0" applyNumberFormat="1" applyFont="1" applyFill="1" applyBorder="1"/>
    <xf numFmtId="0" fontId="29" fillId="2" borderId="31" xfId="0" applyFont="1" applyFill="1" applyBorder="1" applyAlignment="1">
      <alignment wrapText="1"/>
    </xf>
    <xf numFmtId="43" fontId="20" fillId="0" borderId="0" xfId="2" applyFont="1"/>
    <xf numFmtId="0" fontId="37" fillId="2" borderId="36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vertical="center"/>
    </xf>
    <xf numFmtId="43" fontId="41" fillId="2" borderId="40" xfId="2" applyFont="1" applyFill="1" applyBorder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3" fontId="8" fillId="5" borderId="0" xfId="2" applyFont="1" applyFill="1" applyAlignment="1">
      <alignment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43" fontId="29" fillId="2" borderId="7" xfId="2" applyFont="1" applyFill="1" applyBorder="1" applyAlignment="1">
      <alignment vertical="center"/>
    </xf>
    <xf numFmtId="0" fontId="16" fillId="5" borderId="2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9" fillId="2" borderId="56" xfId="0" applyFont="1" applyFill="1" applyBorder="1" applyAlignment="1">
      <alignment horizontal="left" vertical="center"/>
    </xf>
    <xf numFmtId="43" fontId="19" fillId="5" borderId="7" xfId="2" applyFont="1" applyFill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43" fontId="16" fillId="2" borderId="7" xfId="2" applyFont="1" applyFill="1" applyBorder="1" applyAlignment="1">
      <alignment vertical="center"/>
    </xf>
    <xf numFmtId="43" fontId="16" fillId="2" borderId="12" xfId="0" applyNumberFormat="1" applyFont="1" applyFill="1" applyBorder="1" applyAlignment="1">
      <alignment vertical="center"/>
    </xf>
    <xf numFmtId="49" fontId="16" fillId="2" borderId="3" xfId="0" applyNumberFormat="1" applyFont="1" applyFill="1" applyBorder="1" applyAlignment="1">
      <alignment horizontal="center"/>
    </xf>
    <xf numFmtId="49" fontId="16" fillId="2" borderId="57" xfId="0" applyNumberFormat="1" applyFont="1" applyFill="1" applyBorder="1" applyAlignment="1">
      <alignment horizontal="center"/>
    </xf>
    <xf numFmtId="49" fontId="19" fillId="2" borderId="16" xfId="0" applyNumberFormat="1" applyFont="1" applyFill="1" applyBorder="1"/>
    <xf numFmtId="0" fontId="25" fillId="2" borderId="3" xfId="0" applyFont="1" applyFill="1" applyBorder="1" applyAlignment="1">
      <alignment horizontal="center"/>
    </xf>
    <xf numFmtId="0" fontId="62" fillId="0" borderId="20" xfId="0" applyFont="1" applyBorder="1" applyAlignment="1">
      <alignment horizontal="center" vertical="center" wrapText="1"/>
    </xf>
    <xf numFmtId="49" fontId="45" fillId="0" borderId="7" xfId="0" applyNumberFormat="1" applyFont="1" applyBorder="1" applyAlignment="1">
      <alignment vertical="center"/>
    </xf>
    <xf numFmtId="49" fontId="49" fillId="0" borderId="7" xfId="0" applyNumberFormat="1" applyFont="1" applyBorder="1" applyAlignment="1">
      <alignment horizontal="center" vertical="center"/>
    </xf>
    <xf numFmtId="49" fontId="45" fillId="0" borderId="7" xfId="0" applyNumberFormat="1" applyFont="1" applyBorder="1" applyAlignment="1">
      <alignment horizontal="center" vertical="center"/>
    </xf>
    <xf numFmtId="0" fontId="46" fillId="0" borderId="2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4" fillId="0" borderId="1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8" fillId="2" borderId="0" xfId="0" applyFont="1" applyFill="1" applyBorder="1"/>
    <xf numFmtId="0" fontId="24" fillId="2" borderId="0" xfId="0" applyFont="1" applyFill="1" applyBorder="1"/>
    <xf numFmtId="0" fontId="48" fillId="0" borderId="20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6" fillId="5" borderId="25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48" fillId="0" borderId="12" xfId="2" applyFont="1" applyFill="1" applyBorder="1" applyAlignment="1">
      <alignment vertical="center"/>
    </xf>
    <xf numFmtId="1" fontId="45" fillId="0" borderId="49" xfId="0" applyNumberFormat="1" applyFont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43" fontId="41" fillId="2" borderId="35" xfId="0" applyNumberFormat="1" applyFont="1" applyFill="1" applyBorder="1" applyAlignment="1">
      <alignment vertical="center"/>
    </xf>
    <xf numFmtId="49" fontId="45" fillId="0" borderId="22" xfId="0" applyNumberFormat="1" applyFont="1" applyBorder="1" applyAlignment="1">
      <alignment horizontal="center" vertical="center"/>
    </xf>
    <xf numFmtId="43" fontId="19" fillId="2" borderId="0" xfId="0" applyNumberFormat="1" applyFont="1" applyFill="1" applyBorder="1" applyAlignment="1">
      <alignment vertical="center"/>
    </xf>
    <xf numFmtId="43" fontId="19" fillId="0" borderId="21" xfId="2" applyFont="1" applyFill="1" applyBorder="1" applyAlignment="1">
      <alignment vertical="center"/>
    </xf>
    <xf numFmtId="0" fontId="19" fillId="2" borderId="21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3" fontId="19" fillId="5" borderId="21" xfId="2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43" fontId="19" fillId="2" borderId="28" xfId="2" applyFont="1" applyFill="1" applyBorder="1" applyAlignment="1">
      <alignment vertical="center"/>
    </xf>
    <xf numFmtId="43" fontId="2" fillId="2" borderId="22" xfId="2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43" fontId="2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38" fillId="2" borderId="25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49" fontId="19" fillId="2" borderId="25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9" xfId="0" applyFont="1" applyFill="1" applyBorder="1" applyAlignment="1">
      <alignment vertical="center"/>
    </xf>
    <xf numFmtId="0" fontId="19" fillId="2" borderId="18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43" fontId="22" fillId="2" borderId="10" xfId="2" applyFont="1" applyFill="1" applyBorder="1" applyAlignment="1">
      <alignment vertical="center"/>
    </xf>
    <xf numFmtId="43" fontId="41" fillId="2" borderId="1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vertical="center"/>
    </xf>
    <xf numFmtId="0" fontId="19" fillId="5" borderId="21" xfId="0" applyFont="1" applyFill="1" applyBorder="1" applyAlignment="1">
      <alignment vertical="center"/>
    </xf>
    <xf numFmtId="0" fontId="19" fillId="5" borderId="20" xfId="0" applyFont="1" applyFill="1" applyBorder="1" applyAlignment="1">
      <alignment vertical="center"/>
    </xf>
    <xf numFmtId="43" fontId="19" fillId="5" borderId="7" xfId="0" applyNumberFormat="1" applyFont="1" applyFill="1" applyBorder="1" applyAlignment="1">
      <alignment vertical="center"/>
    </xf>
    <xf numFmtId="43" fontId="19" fillId="5" borderId="12" xfId="0" applyNumberFormat="1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vertical="center"/>
    </xf>
    <xf numFmtId="0" fontId="19" fillId="2" borderId="28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43" fontId="19" fillId="2" borderId="22" xfId="2" applyFont="1" applyFill="1" applyBorder="1" applyAlignment="1">
      <alignment vertical="center"/>
    </xf>
    <xf numFmtId="43" fontId="19" fillId="2" borderId="22" xfId="0" applyNumberFormat="1" applyFont="1" applyFill="1" applyBorder="1" applyAlignment="1">
      <alignment vertical="center"/>
    </xf>
    <xf numFmtId="43" fontId="19" fillId="2" borderId="38" xfId="0" applyNumberFormat="1" applyFont="1" applyFill="1" applyBorder="1" applyAlignment="1">
      <alignment vertical="center"/>
    </xf>
    <xf numFmtId="0" fontId="19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vertical="center"/>
    </xf>
    <xf numFmtId="43" fontId="41" fillId="2" borderId="19" xfId="2" applyFont="1" applyFill="1" applyBorder="1" applyAlignment="1">
      <alignment vertical="center"/>
    </xf>
    <xf numFmtId="43" fontId="41" fillId="2" borderId="11" xfId="2" applyFont="1" applyFill="1" applyBorder="1" applyAlignment="1">
      <alignment vertical="center"/>
    </xf>
    <xf numFmtId="43" fontId="19" fillId="2" borderId="20" xfId="0" applyNumberFormat="1" applyFont="1" applyFill="1" applyBorder="1" applyAlignment="1">
      <alignment vertical="center"/>
    </xf>
    <xf numFmtId="43" fontId="16" fillId="5" borderId="7" xfId="2" applyFont="1" applyFill="1" applyBorder="1" applyAlignment="1">
      <alignment vertical="center"/>
    </xf>
    <xf numFmtId="43" fontId="16" fillId="2" borderId="7" xfId="0" applyNumberFormat="1" applyFont="1" applyFill="1" applyBorder="1" applyAlignment="1">
      <alignment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left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49" fontId="16" fillId="5" borderId="25" xfId="0" applyNumberFormat="1" applyFont="1" applyFill="1" applyBorder="1" applyAlignment="1">
      <alignment horizontal="center" vertical="center"/>
    </xf>
    <xf numFmtId="0" fontId="16" fillId="5" borderId="5" xfId="0" applyFont="1" applyFill="1" applyBorder="1"/>
    <xf numFmtId="0" fontId="16" fillId="5" borderId="0" xfId="0" applyFont="1" applyFill="1" applyBorder="1"/>
    <xf numFmtId="43" fontId="26" fillId="5" borderId="0" xfId="2" applyFont="1" applyFill="1" applyBorder="1"/>
    <xf numFmtId="43" fontId="26" fillId="5" borderId="4" xfId="2" applyFont="1" applyFill="1" applyBorder="1"/>
    <xf numFmtId="0" fontId="21" fillId="2" borderId="42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9" fillId="2" borderId="14" xfId="0" applyFont="1" applyFill="1" applyBorder="1" applyAlignment="1">
      <alignment horizontal="left" wrapText="1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49" fontId="19" fillId="2" borderId="27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49" fontId="19" fillId="5" borderId="20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43" fontId="2" fillId="2" borderId="7" xfId="2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3" fontId="2" fillId="5" borderId="0" xfId="2" applyFont="1" applyFill="1" applyAlignment="1">
      <alignment vertical="center"/>
    </xf>
    <xf numFmtId="0" fontId="16" fillId="2" borderId="8" xfId="0" applyFont="1" applyFill="1" applyBorder="1" applyAlignment="1">
      <alignment horizontal="center" vertical="center"/>
    </xf>
    <xf numFmtId="43" fontId="22" fillId="2" borderId="26" xfId="2" applyFont="1" applyFill="1" applyBorder="1" applyAlignment="1">
      <alignment vertical="center"/>
    </xf>
    <xf numFmtId="0" fontId="38" fillId="2" borderId="6" xfId="0" applyFont="1" applyFill="1" applyBorder="1" applyAlignment="1">
      <alignment horizontal="center" vertical="center"/>
    </xf>
    <xf numFmtId="49" fontId="38" fillId="2" borderId="6" xfId="0" applyNumberFormat="1" applyFont="1" applyFill="1" applyBorder="1" applyAlignment="1">
      <alignment horizontal="center" vertical="center"/>
    </xf>
    <xf numFmtId="43" fontId="41" fillId="2" borderId="38" xfId="0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43" fontId="29" fillId="5" borderId="0" xfId="2" applyFont="1" applyFill="1"/>
    <xf numFmtId="0" fontId="19" fillId="2" borderId="18" xfId="0" applyFont="1" applyFill="1" applyBorder="1" applyAlignment="1">
      <alignment horizontal="center" vertical="center"/>
    </xf>
    <xf numFmtId="43" fontId="29" fillId="2" borderId="0" xfId="0" applyNumberFormat="1" applyFont="1" applyFill="1" applyBorder="1" applyAlignment="1">
      <alignment vertical="center"/>
    </xf>
    <xf numFmtId="43" fontId="29" fillId="2" borderId="0" xfId="2" applyFont="1" applyFill="1" applyBorder="1" applyAlignment="1">
      <alignment vertical="center"/>
    </xf>
    <xf numFmtId="49" fontId="15" fillId="2" borderId="27" xfId="0" applyNumberFormat="1" applyFont="1" applyFill="1" applyBorder="1" applyAlignment="1">
      <alignment horizontal="center" vertical="center"/>
    </xf>
    <xf numFmtId="43" fontId="19" fillId="5" borderId="2" xfId="2" applyFont="1" applyFill="1" applyBorder="1" applyAlignment="1">
      <alignment vertical="center"/>
    </xf>
    <xf numFmtId="43" fontId="2" fillId="2" borderId="2" xfId="2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3" fontId="22" fillId="5" borderId="28" xfId="0" applyNumberFormat="1" applyFont="1" applyFill="1" applyBorder="1" applyAlignment="1">
      <alignment vertical="center"/>
    </xf>
    <xf numFmtId="43" fontId="22" fillId="2" borderId="22" xfId="0" applyNumberFormat="1" applyFont="1" applyFill="1" applyBorder="1" applyAlignment="1">
      <alignment vertical="center"/>
    </xf>
    <xf numFmtId="43" fontId="22" fillId="2" borderId="38" xfId="0" applyNumberFormat="1" applyFont="1" applyFill="1" applyBorder="1" applyAlignment="1">
      <alignment vertical="center"/>
    </xf>
    <xf numFmtId="43" fontId="22" fillId="5" borderId="10" xfId="2" applyFont="1" applyFill="1" applyBorder="1" applyAlignment="1">
      <alignment vertical="center"/>
    </xf>
    <xf numFmtId="43" fontId="22" fillId="5" borderId="26" xfId="2" applyFont="1" applyFill="1" applyBorder="1" applyAlignment="1">
      <alignment vertical="center"/>
    </xf>
    <xf numFmtId="43" fontId="19" fillId="5" borderId="22" xfId="2" applyFont="1" applyFill="1" applyBorder="1" applyAlignment="1">
      <alignment vertical="center"/>
    </xf>
    <xf numFmtId="49" fontId="19" fillId="2" borderId="22" xfId="0" applyNumberFormat="1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43" fontId="19" fillId="5" borderId="10" xfId="2" applyFont="1" applyFill="1" applyBorder="1" applyAlignment="1">
      <alignment vertical="center"/>
    </xf>
    <xf numFmtId="43" fontId="2" fillId="2" borderId="10" xfId="2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43" fontId="22" fillId="5" borderId="22" xfId="0" applyNumberFormat="1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/>
    </xf>
    <xf numFmtId="43" fontId="62" fillId="0" borderId="4" xfId="2" applyFont="1" applyFill="1" applyBorder="1" applyAlignment="1">
      <alignment vertical="center"/>
    </xf>
    <xf numFmtId="0" fontId="19" fillId="2" borderId="25" xfId="0" applyFont="1" applyFill="1" applyBorder="1" applyAlignment="1">
      <alignment horizontal="center"/>
    </xf>
    <xf numFmtId="49" fontId="19" fillId="2" borderId="25" xfId="0" applyNumberFormat="1" applyFont="1" applyFill="1" applyBorder="1" applyAlignment="1">
      <alignment horizontal="center"/>
    </xf>
    <xf numFmtId="43" fontId="22" fillId="2" borderId="40" xfId="0" applyNumberFormat="1" applyFont="1" applyFill="1" applyBorder="1"/>
    <xf numFmtId="43" fontId="22" fillId="2" borderId="35" xfId="0" applyNumberFormat="1" applyFont="1" applyFill="1" applyBorder="1"/>
    <xf numFmtId="1" fontId="45" fillId="0" borderId="0" xfId="0" applyNumberFormat="1" applyFont="1" applyBorder="1" applyAlignment="1">
      <alignment horizontal="center" vertical="center"/>
    </xf>
    <xf numFmtId="49" fontId="45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43" fontId="52" fillId="0" borderId="0" xfId="0" applyNumberFormat="1" applyFont="1" applyBorder="1" applyAlignment="1">
      <alignment vertical="center"/>
    </xf>
    <xf numFmtId="0" fontId="51" fillId="0" borderId="22" xfId="0" applyFont="1" applyBorder="1" applyAlignment="1">
      <alignment horizontal="center" vertical="center"/>
    </xf>
    <xf numFmtId="43" fontId="52" fillId="0" borderId="38" xfId="0" applyNumberFormat="1" applyFont="1" applyBorder="1" applyAlignment="1">
      <alignment vertical="center"/>
    </xf>
    <xf numFmtId="43" fontId="47" fillId="0" borderId="12" xfId="2" applyFont="1" applyBorder="1" applyAlignment="1">
      <alignment vertical="center"/>
    </xf>
    <xf numFmtId="0" fontId="50" fillId="0" borderId="12" xfId="0" applyFont="1" applyBorder="1" applyAlignment="1">
      <alignment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43" fontId="8" fillId="7" borderId="10" xfId="2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 vertical="center"/>
    </xf>
    <xf numFmtId="43" fontId="8" fillId="7" borderId="7" xfId="2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49" fontId="8" fillId="7" borderId="28" xfId="0" applyNumberFormat="1" applyFont="1" applyFill="1" applyBorder="1" applyAlignment="1">
      <alignment horizontal="center" vertical="center" wrapText="1"/>
    </xf>
    <xf numFmtId="49" fontId="8" fillId="7" borderId="6" xfId="0" applyNumberFormat="1" applyFont="1" applyFill="1" applyBorder="1" applyAlignment="1">
      <alignment horizontal="center" vertical="center" wrapText="1"/>
    </xf>
    <xf numFmtId="43" fontId="8" fillId="7" borderId="41" xfId="2" applyFont="1" applyFill="1" applyBorder="1" applyAlignment="1">
      <alignment horizontal="center"/>
    </xf>
    <xf numFmtId="43" fontId="8" fillId="7" borderId="44" xfId="2" applyFont="1" applyFill="1" applyBorder="1" applyAlignment="1">
      <alignment horizontal="center"/>
    </xf>
    <xf numFmtId="49" fontId="8" fillId="7" borderId="21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37" fillId="2" borderId="36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38" fillId="2" borderId="25" xfId="0" applyFont="1" applyFill="1" applyBorder="1" applyAlignment="1">
      <alignment horizontal="center"/>
    </xf>
    <xf numFmtId="49" fontId="38" fillId="2" borderId="25" xfId="0" applyNumberFormat="1" applyFont="1" applyFill="1" applyBorder="1" applyAlignment="1">
      <alignment horizontal="center"/>
    </xf>
    <xf numFmtId="0" fontId="38" fillId="2" borderId="26" xfId="0" applyFont="1" applyFill="1" applyBorder="1"/>
    <xf numFmtId="43" fontId="41" fillId="2" borderId="40" xfId="2" applyFont="1" applyFill="1" applyBorder="1"/>
    <xf numFmtId="43" fontId="41" fillId="2" borderId="35" xfId="2" applyFont="1" applyFill="1" applyBorder="1"/>
    <xf numFmtId="0" fontId="8" fillId="7" borderId="50" xfId="0" applyFont="1" applyFill="1" applyBorder="1" applyAlignment="1">
      <alignment horizontal="center" vertical="center"/>
    </xf>
    <xf numFmtId="0" fontId="8" fillId="7" borderId="51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/>
    </xf>
    <xf numFmtId="49" fontId="8" fillId="7" borderId="5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9" fillId="7" borderId="10" xfId="0" applyFont="1" applyFill="1" applyBorder="1"/>
    <xf numFmtId="0" fontId="29" fillId="7" borderId="7" xfId="0" applyFont="1" applyFill="1" applyBorder="1"/>
    <xf numFmtId="43" fontId="22" fillId="2" borderId="12" xfId="2" applyFont="1" applyFill="1" applyBorder="1"/>
    <xf numFmtId="0" fontId="8" fillId="7" borderId="50" xfId="0" applyFont="1" applyFill="1" applyBorder="1" applyAlignment="1">
      <alignment vertical="center"/>
    </xf>
    <xf numFmtId="0" fontId="8" fillId="7" borderId="51" xfId="0" applyFont="1" applyFill="1" applyBorder="1" applyAlignment="1">
      <alignment vertical="center"/>
    </xf>
    <xf numFmtId="0" fontId="8" fillId="7" borderId="58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vertical="center"/>
    </xf>
    <xf numFmtId="0" fontId="8" fillId="7" borderId="16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49" fontId="8" fillId="7" borderId="3" xfId="0" applyNumberFormat="1" applyFont="1" applyFill="1" applyBorder="1" applyAlignment="1">
      <alignment vertical="center"/>
    </xf>
    <xf numFmtId="0" fontId="8" fillId="7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9" fontId="8" fillId="3" borderId="28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43" fontId="19" fillId="0" borderId="7" xfId="2" applyFont="1" applyFill="1" applyBorder="1" applyAlignment="1">
      <alignment vertical="center"/>
    </xf>
    <xf numFmtId="0" fontId="29" fillId="0" borderId="7" xfId="0" applyFont="1" applyFill="1" applyBorder="1" applyAlignment="1">
      <alignment horizontal="center" vertical="center"/>
    </xf>
    <xf numFmtId="43" fontId="29" fillId="0" borderId="7" xfId="2" applyFont="1" applyFill="1" applyBorder="1" applyAlignment="1">
      <alignment vertical="center"/>
    </xf>
    <xf numFmtId="49" fontId="8" fillId="7" borderId="6" xfId="0" applyNumberFormat="1" applyFont="1" applyFill="1" applyBorder="1" applyAlignment="1">
      <alignment horizontal="center" vertical="center" wrapText="1"/>
    </xf>
    <xf numFmtId="49" fontId="8" fillId="7" borderId="28" xfId="0" applyNumberFormat="1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vertical="center" wrapText="1"/>
    </xf>
    <xf numFmtId="0" fontId="4" fillId="0" borderId="4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43" fontId="6" fillId="0" borderId="22" xfId="2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43" fontId="15" fillId="5" borderId="7" xfId="2" applyFont="1" applyFill="1" applyBorder="1" applyAlignment="1">
      <alignment vertical="center"/>
    </xf>
    <xf numFmtId="43" fontId="8" fillId="5" borderId="7" xfId="2" applyFont="1" applyFill="1" applyBorder="1" applyAlignment="1">
      <alignment vertical="center"/>
    </xf>
    <xf numFmtId="43" fontId="57" fillId="8" borderId="26" xfId="2" applyFont="1" applyFill="1" applyBorder="1" applyAlignment="1">
      <alignment vertical="center"/>
    </xf>
    <xf numFmtId="43" fontId="15" fillId="0" borderId="25" xfId="2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5" fillId="0" borderId="0" xfId="2" applyFont="1" applyFill="1" applyBorder="1" applyAlignment="1">
      <alignment vertical="center"/>
    </xf>
    <xf numFmtId="49" fontId="8" fillId="7" borderId="6" xfId="0" applyNumberFormat="1" applyFont="1" applyFill="1" applyBorder="1" applyAlignment="1">
      <alignment horizontal="center" vertical="center" wrapText="1"/>
    </xf>
    <xf numFmtId="43" fontId="29" fillId="5" borderId="0" xfId="2" applyFont="1" applyFill="1" applyAlignment="1">
      <alignment vertical="center"/>
    </xf>
    <xf numFmtId="43" fontId="29" fillId="0" borderId="0" xfId="0" applyNumberFormat="1" applyFont="1" applyBorder="1"/>
    <xf numFmtId="0" fontId="15" fillId="5" borderId="21" xfId="0" applyFont="1" applyFill="1" applyBorder="1" applyAlignment="1">
      <alignment vertical="center"/>
    </xf>
    <xf numFmtId="43" fontId="15" fillId="0" borderId="0" xfId="2" applyFont="1" applyAlignment="1">
      <alignment vertical="center"/>
    </xf>
    <xf numFmtId="43" fontId="8" fillId="0" borderId="0" xfId="2" applyFont="1" applyAlignment="1">
      <alignment vertical="center"/>
    </xf>
    <xf numFmtId="43" fontId="8" fillId="0" borderId="0" xfId="2" applyFont="1" applyBorder="1" applyAlignment="1">
      <alignment vertical="center"/>
    </xf>
    <xf numFmtId="43" fontId="8" fillId="0" borderId="0" xfId="2" applyFont="1" applyAlignment="1">
      <alignment horizontal="center"/>
    </xf>
    <xf numFmtId="43" fontId="29" fillId="0" borderId="0" xfId="2" applyFont="1" applyAlignment="1">
      <alignment vertical="center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3" fontId="15" fillId="0" borderId="0" xfId="2" applyFont="1" applyBorder="1" applyAlignment="1">
      <alignment vertical="center"/>
    </xf>
    <xf numFmtId="43" fontId="52" fillId="0" borderId="21" xfId="0" applyNumberFormat="1" applyFont="1" applyBorder="1" applyAlignment="1">
      <alignment vertical="center"/>
    </xf>
    <xf numFmtId="49" fontId="59" fillId="0" borderId="29" xfId="0" applyNumberFormat="1" applyFont="1" applyBorder="1" applyAlignment="1">
      <alignment horizontal="center" vertical="center" wrapText="1"/>
    </xf>
    <xf numFmtId="49" fontId="59" fillId="0" borderId="37" xfId="0" applyNumberFormat="1" applyFont="1" applyBorder="1" applyAlignment="1">
      <alignment horizontal="center" vertical="center" wrapText="1"/>
    </xf>
    <xf numFmtId="49" fontId="59" fillId="0" borderId="3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19" fillId="0" borderId="12" xfId="0" applyNumberFormat="1" applyFont="1" applyFill="1" applyBorder="1" applyAlignment="1">
      <alignment vertical="center"/>
    </xf>
    <xf numFmtId="0" fontId="56" fillId="8" borderId="2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left" vertical="center"/>
    </xf>
    <xf numFmtId="0" fontId="56" fillId="5" borderId="0" xfId="0" applyFont="1" applyFill="1" applyBorder="1" applyAlignment="1">
      <alignment horizontal="center" vertical="center"/>
    </xf>
    <xf numFmtId="0" fontId="56" fillId="8" borderId="2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43" fontId="19" fillId="2" borderId="0" xfId="2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43" fontId="8" fillId="0" borderId="0" xfId="3" applyFont="1" applyAlignment="1">
      <alignment horizontal="right" vertical="center"/>
    </xf>
    <xf numFmtId="43" fontId="15" fillId="0" borderId="0" xfId="3" applyFont="1" applyAlignment="1">
      <alignment vertical="center"/>
    </xf>
    <xf numFmtId="43" fontId="63" fillId="0" borderId="0" xfId="3" applyFont="1" applyAlignment="1">
      <alignment horizontal="center" vertical="center"/>
    </xf>
    <xf numFmtId="43" fontId="15" fillId="0" borderId="0" xfId="3" applyFont="1" applyAlignment="1">
      <alignment horizontal="center" vertical="center"/>
    </xf>
    <xf numFmtId="43" fontId="19" fillId="5" borderId="21" xfId="3" applyFont="1" applyFill="1" applyBorder="1" applyAlignment="1">
      <alignment vertical="center"/>
    </xf>
    <xf numFmtId="43" fontId="22" fillId="2" borderId="38" xfId="0" applyNumberFormat="1" applyFont="1" applyFill="1" applyBorder="1"/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43" fontId="65" fillId="5" borderId="0" xfId="2" applyFont="1" applyFill="1" applyAlignment="1">
      <alignment vertical="center"/>
    </xf>
    <xf numFmtId="43" fontId="65" fillId="5" borderId="0" xfId="2" applyFont="1" applyFill="1" applyBorder="1" applyAlignment="1">
      <alignment vertical="center"/>
    </xf>
    <xf numFmtId="43" fontId="66" fillId="5" borderId="0" xfId="2" applyFont="1" applyFill="1"/>
    <xf numFmtId="43" fontId="66" fillId="5" borderId="0" xfId="2" applyFont="1" applyFill="1" applyAlignment="1">
      <alignment vertical="center"/>
    </xf>
    <xf numFmtId="43" fontId="67" fillId="5" borderId="0" xfId="2" applyFont="1" applyFill="1" applyAlignment="1">
      <alignment vertical="center"/>
    </xf>
    <xf numFmtId="43" fontId="66" fillId="5" borderId="0" xfId="2" applyFont="1" applyFill="1" applyBorder="1" applyAlignment="1">
      <alignment vertical="center"/>
    </xf>
    <xf numFmtId="43" fontId="63" fillId="0" borderId="0" xfId="3" applyFont="1" applyAlignment="1">
      <alignment vertical="center"/>
    </xf>
    <xf numFmtId="43" fontId="68" fillId="5" borderId="0" xfId="2" applyFont="1" applyFill="1"/>
    <xf numFmtId="43" fontId="68" fillId="0" borderId="0" xfId="2" applyFont="1" applyFill="1" applyAlignment="1">
      <alignment vertical="center"/>
    </xf>
    <xf numFmtId="43" fontId="65" fillId="2" borderId="0" xfId="2" applyFont="1" applyFill="1" applyAlignment="1">
      <alignment vertical="center"/>
    </xf>
    <xf numFmtId="43" fontId="68" fillId="5" borderId="0" xfId="2" applyFont="1" applyFill="1" applyAlignment="1">
      <alignment vertical="center"/>
    </xf>
    <xf numFmtId="43" fontId="69" fillId="2" borderId="0" xfId="2" applyFont="1" applyFill="1" applyAlignment="1">
      <alignment vertical="center"/>
    </xf>
    <xf numFmtId="43" fontId="66" fillId="2" borderId="0" xfId="2" applyFont="1" applyFill="1"/>
    <xf numFmtId="43" fontId="66" fillId="0" borderId="0" xfId="2" applyFont="1" applyFill="1" applyAlignment="1">
      <alignment vertical="center"/>
    </xf>
    <xf numFmtId="43" fontId="66" fillId="2" borderId="0" xfId="2" applyFont="1" applyFill="1" applyAlignment="1">
      <alignment vertical="center"/>
    </xf>
    <xf numFmtId="0" fontId="66" fillId="2" borderId="0" xfId="0" applyFont="1" applyFill="1" applyAlignment="1">
      <alignment vertical="center"/>
    </xf>
    <xf numFmtId="43" fontId="67" fillId="2" borderId="0" xfId="2" applyFont="1" applyFill="1" applyAlignment="1">
      <alignment vertical="center"/>
    </xf>
    <xf numFmtId="43" fontId="66" fillId="2" borderId="0" xfId="2" applyFont="1" applyFill="1" applyBorder="1"/>
    <xf numFmtId="43" fontId="66" fillId="2" borderId="0" xfId="2" applyFont="1" applyFill="1" applyBorder="1" applyAlignment="1">
      <alignment vertical="center"/>
    </xf>
    <xf numFmtId="43" fontId="29" fillId="0" borderId="0" xfId="2" applyFont="1" applyFill="1" applyAlignment="1">
      <alignment vertical="center"/>
    </xf>
    <xf numFmtId="43" fontId="20" fillId="5" borderId="0" xfId="2" applyFont="1" applyFill="1" applyAlignment="1">
      <alignment vertical="center"/>
    </xf>
    <xf numFmtId="43" fontId="70" fillId="2" borderId="0" xfId="2" applyFont="1" applyFill="1" applyAlignment="1">
      <alignment vertical="center"/>
    </xf>
    <xf numFmtId="43" fontId="70" fillId="2" borderId="0" xfId="2" applyFont="1" applyFill="1" applyBorder="1" applyAlignment="1">
      <alignment vertical="center"/>
    </xf>
    <xf numFmtId="43" fontId="66" fillId="2" borderId="0" xfId="0" applyNumberFormat="1" applyFont="1" applyFill="1" applyBorder="1" applyAlignment="1">
      <alignment vertical="center"/>
    </xf>
    <xf numFmtId="43" fontId="16" fillId="0" borderId="0" xfId="2" applyFont="1" applyAlignment="1">
      <alignment vertical="top"/>
    </xf>
    <xf numFmtId="43" fontId="8" fillId="0" borderId="0" xfId="0" applyNumberFormat="1" applyFont="1" applyAlignment="1">
      <alignment vertical="top"/>
    </xf>
    <xf numFmtId="164" fontId="19" fillId="2" borderId="0" xfId="0" applyNumberFormat="1" applyFont="1" applyFill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vertical="center"/>
    </xf>
    <xf numFmtId="43" fontId="41" fillId="2" borderId="21" xfId="2" applyFont="1" applyFill="1" applyBorder="1" applyAlignment="1">
      <alignment vertical="center"/>
    </xf>
    <xf numFmtId="43" fontId="41" fillId="2" borderId="7" xfId="2" applyFont="1" applyFill="1" applyBorder="1" applyAlignment="1">
      <alignment vertical="center"/>
    </xf>
    <xf numFmtId="43" fontId="37" fillId="2" borderId="21" xfId="2" applyFont="1" applyFill="1" applyBorder="1" applyAlignment="1">
      <alignment vertical="center"/>
    </xf>
    <xf numFmtId="43" fontId="19" fillId="2" borderId="45" xfId="0" applyNumberFormat="1" applyFont="1" applyFill="1" applyBorder="1" applyAlignment="1">
      <alignment vertical="center"/>
    </xf>
    <xf numFmtId="43" fontId="19" fillId="2" borderId="4" xfId="0" applyNumberFormat="1" applyFont="1" applyFill="1" applyBorder="1" applyAlignment="1">
      <alignment vertical="center"/>
    </xf>
    <xf numFmtId="43" fontId="15" fillId="5" borderId="11" xfId="2" applyFont="1" applyFill="1" applyBorder="1" applyAlignment="1">
      <alignment vertical="center"/>
    </xf>
    <xf numFmtId="43" fontId="16" fillId="6" borderId="11" xfId="2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/>
    </xf>
    <xf numFmtId="43" fontId="57" fillId="8" borderId="35" xfId="2" applyFont="1" applyFill="1" applyBorder="1" applyAlignment="1">
      <alignment vertical="center"/>
    </xf>
    <xf numFmtId="43" fontId="57" fillId="5" borderId="11" xfId="2" applyFont="1" applyFill="1" applyBorder="1" applyAlignment="1">
      <alignment vertical="center"/>
    </xf>
    <xf numFmtId="43" fontId="43" fillId="7" borderId="35" xfId="2" applyFont="1" applyFill="1" applyBorder="1" applyAlignment="1">
      <alignment vertical="center"/>
    </xf>
    <xf numFmtId="0" fontId="8" fillId="7" borderId="22" xfId="0" applyFont="1" applyFill="1" applyBorder="1" applyAlignment="1">
      <alignment horizontal="center" vertical="center"/>
    </xf>
    <xf numFmtId="43" fontId="19" fillId="2" borderId="6" xfId="2" applyFont="1" applyFill="1" applyBorder="1" applyAlignment="1">
      <alignment vertical="center"/>
    </xf>
    <xf numFmtId="43" fontId="38" fillId="2" borderId="21" xfId="2" applyFont="1" applyFill="1" applyBorder="1" applyAlignment="1">
      <alignment vertical="center"/>
    </xf>
    <xf numFmtId="43" fontId="19" fillId="0" borderId="7" xfId="2" applyFont="1" applyFill="1" applyBorder="1"/>
    <xf numFmtId="43" fontId="2" fillId="0" borderId="2" xfId="2" applyFont="1" applyBorder="1"/>
    <xf numFmtId="43" fontId="2" fillId="0" borderId="0" xfId="2" applyFont="1" applyBorder="1"/>
    <xf numFmtId="43" fontId="19" fillId="2" borderId="14" xfId="2" applyFont="1" applyFill="1" applyBorder="1" applyAlignment="1">
      <alignment horizontal="center" vertical="center"/>
    </xf>
    <xf numFmtId="43" fontId="19" fillId="2" borderId="14" xfId="2" applyFont="1" applyFill="1" applyBorder="1"/>
    <xf numFmtId="43" fontId="19" fillId="0" borderId="24" xfId="2" applyFont="1" applyBorder="1"/>
    <xf numFmtId="43" fontId="2" fillId="0" borderId="0" xfId="2" applyFont="1"/>
    <xf numFmtId="0" fontId="8" fillId="0" borderId="0" xfId="0" applyFont="1" applyFill="1" applyBorder="1" applyAlignment="1">
      <alignment horizontal="center"/>
    </xf>
    <xf numFmtId="43" fontId="8" fillId="5" borderId="0" xfId="2" applyFont="1" applyFill="1" applyBorder="1" applyAlignment="1">
      <alignment vertical="center"/>
    </xf>
    <xf numFmtId="43" fontId="57" fillId="8" borderId="0" xfId="2" applyFont="1" applyFill="1" applyBorder="1" applyAlignment="1">
      <alignment vertical="center"/>
    </xf>
    <xf numFmtId="43" fontId="57" fillId="5" borderId="0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56" fillId="8" borderId="10" xfId="0" applyFont="1" applyFill="1" applyBorder="1" applyAlignment="1">
      <alignment horizontal="center" vertical="center"/>
    </xf>
    <xf numFmtId="43" fontId="57" fillId="8" borderId="11" xfId="0" applyNumberFormat="1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/>
    </xf>
    <xf numFmtId="43" fontId="15" fillId="5" borderId="3" xfId="2" applyFont="1" applyFill="1" applyBorder="1" applyAlignment="1">
      <alignment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vertical="center"/>
    </xf>
    <xf numFmtId="43" fontId="8" fillId="5" borderId="3" xfId="2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center"/>
    </xf>
    <xf numFmtId="10" fontId="15" fillId="5" borderId="0" xfId="0" applyNumberFormat="1" applyFont="1" applyFill="1" applyAlignment="1">
      <alignment vertical="center"/>
    </xf>
    <xf numFmtId="43" fontId="15" fillId="9" borderId="3" xfId="2" applyFont="1" applyFill="1" applyBorder="1" applyAlignment="1">
      <alignment vertical="center"/>
    </xf>
    <xf numFmtId="166" fontId="15" fillId="0" borderId="0" xfId="2" applyNumberFormat="1" applyFont="1" applyFill="1" applyAlignment="1">
      <alignment vertical="center"/>
    </xf>
    <xf numFmtId="10" fontId="15" fillId="0" borderId="0" xfId="2" applyNumberFormat="1" applyFont="1" applyFill="1" applyAlignment="1">
      <alignment vertical="center"/>
    </xf>
    <xf numFmtId="164" fontId="0" fillId="0" borderId="0" xfId="0" applyNumberFormat="1"/>
    <xf numFmtId="167" fontId="0" fillId="0" borderId="0" xfId="0" applyNumberFormat="1"/>
    <xf numFmtId="43" fontId="15" fillId="0" borderId="3" xfId="2" applyFont="1" applyFill="1" applyBorder="1" applyAlignment="1">
      <alignment vertical="center"/>
    </xf>
    <xf numFmtId="43" fontId="16" fillId="6" borderId="46" xfId="2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/>
    </xf>
    <xf numFmtId="0" fontId="56" fillId="8" borderId="7" xfId="0" applyFont="1" applyFill="1" applyBorder="1" applyAlignment="1">
      <alignment horizontal="center" vertical="center"/>
    </xf>
    <xf numFmtId="43" fontId="57" fillId="8" borderId="12" xfId="0" applyNumberFormat="1" applyFont="1" applyFill="1" applyBorder="1" applyAlignment="1">
      <alignment vertical="center"/>
    </xf>
    <xf numFmtId="43" fontId="57" fillId="8" borderId="46" xfId="0" applyNumberFormat="1" applyFont="1" applyFill="1" applyBorder="1" applyAlignment="1">
      <alignment vertical="center"/>
    </xf>
    <xf numFmtId="43" fontId="15" fillId="5" borderId="16" xfId="2" applyFont="1" applyFill="1" applyBorder="1" applyAlignment="1">
      <alignment vertical="center"/>
    </xf>
    <xf numFmtId="43" fontId="15" fillId="9" borderId="16" xfId="2" applyFont="1" applyFill="1" applyBorder="1" applyAlignment="1">
      <alignment vertical="center"/>
    </xf>
    <xf numFmtId="43" fontId="57" fillId="8" borderId="37" xfId="2" applyFont="1" applyFill="1" applyBorder="1" applyAlignment="1">
      <alignment vertical="center"/>
    </xf>
    <xf numFmtId="0" fontId="15" fillId="5" borderId="16" xfId="0" applyFont="1" applyFill="1" applyBorder="1" applyAlignment="1">
      <alignment vertical="center"/>
    </xf>
    <xf numFmtId="43" fontId="43" fillId="7" borderId="37" xfId="2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43" fontId="57" fillId="8" borderId="7" xfId="0" applyNumberFormat="1" applyFont="1" applyFill="1" applyBorder="1" applyAlignment="1">
      <alignment vertical="center"/>
    </xf>
    <xf numFmtId="0" fontId="15" fillId="5" borderId="21" xfId="0" applyFont="1" applyFill="1" applyBorder="1" applyAlignment="1">
      <alignment horizontal="center" vertical="center"/>
    </xf>
    <xf numFmtId="43" fontId="15" fillId="0" borderId="20" xfId="2" applyFont="1" applyFill="1" applyBorder="1" applyAlignment="1">
      <alignment vertical="center"/>
    </xf>
    <xf numFmtId="0" fontId="8" fillId="8" borderId="2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43" fontId="15" fillId="5" borderId="20" xfId="2" applyFont="1" applyFill="1" applyBorder="1" applyAlignment="1">
      <alignment vertical="center"/>
    </xf>
    <xf numFmtId="0" fontId="8" fillId="8" borderId="10" xfId="0" applyFont="1" applyFill="1" applyBorder="1" applyAlignment="1">
      <alignment horizontal="center" vertical="center"/>
    </xf>
    <xf numFmtId="43" fontId="57" fillId="8" borderId="10" xfId="0" applyNumberFormat="1" applyFont="1" applyFill="1" applyBorder="1" applyAlignment="1">
      <alignment vertical="center"/>
    </xf>
    <xf numFmtId="0" fontId="8" fillId="5" borderId="19" xfId="0" applyFont="1" applyFill="1" applyBorder="1" applyAlignment="1">
      <alignment horizontal="center" vertical="center"/>
    </xf>
    <xf numFmtId="43" fontId="57" fillId="5" borderId="20" xfId="2" applyFont="1" applyFill="1" applyBorder="1" applyAlignment="1">
      <alignment vertical="center"/>
    </xf>
    <xf numFmtId="0" fontId="15" fillId="5" borderId="7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43" fontId="57" fillId="8" borderId="20" xfId="2" applyFont="1" applyFill="1" applyBorder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43" fontId="8" fillId="5" borderId="20" xfId="2" applyFont="1" applyFill="1" applyBorder="1" applyAlignment="1">
      <alignment vertical="center"/>
    </xf>
    <xf numFmtId="0" fontId="15" fillId="5" borderId="2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0" fillId="0" borderId="0" xfId="0"/>
    <xf numFmtId="0" fontId="0" fillId="0" borderId="0" xfId="0"/>
    <xf numFmtId="43" fontId="15" fillId="7" borderId="16" xfId="2" applyFont="1" applyFill="1" applyBorder="1" applyAlignment="1">
      <alignment vertical="center"/>
    </xf>
    <xf numFmtId="43" fontId="15" fillId="7" borderId="3" xfId="2" applyFont="1" applyFill="1" applyBorder="1" applyAlignment="1">
      <alignment vertical="center"/>
    </xf>
    <xf numFmtId="0" fontId="0" fillId="0" borderId="3" xfId="0" applyBorder="1"/>
    <xf numFmtId="164" fontId="73" fillId="0" borderId="3" xfId="0" applyNumberFormat="1" applyFont="1" applyBorder="1" applyAlignment="1">
      <alignment horizontal="center" vertical="top" wrapText="1"/>
    </xf>
    <xf numFmtId="0" fontId="72" fillId="0" borderId="3" xfId="0" applyFont="1" applyBorder="1" applyAlignment="1">
      <alignment vertical="top" wrapText="1"/>
    </xf>
    <xf numFmtId="10" fontId="72" fillId="0" borderId="3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vertical="top" wrapText="1"/>
    </xf>
    <xf numFmtId="10" fontId="27" fillId="0" borderId="3" xfId="0" applyNumberFormat="1" applyFont="1" applyBorder="1" applyAlignment="1">
      <alignment horizontal="center" vertical="top" wrapText="1"/>
    </xf>
    <xf numFmtId="0" fontId="72" fillId="0" borderId="3" xfId="0" applyFont="1" applyBorder="1" applyAlignment="1">
      <alignment horizontal="center" vertical="top"/>
    </xf>
    <xf numFmtId="164" fontId="72" fillId="0" borderId="3" xfId="0" applyNumberFormat="1" applyFont="1" applyBorder="1" applyAlignment="1">
      <alignment horizontal="right" vertical="top" wrapText="1"/>
    </xf>
    <xf numFmtId="164" fontId="27" fillId="0" borderId="3" xfId="0" applyNumberFormat="1" applyFont="1" applyBorder="1" applyAlignment="1">
      <alignment horizontal="right" vertical="top" wrapText="1"/>
    </xf>
    <xf numFmtId="164" fontId="73" fillId="0" borderId="63" xfId="0" applyNumberFormat="1" applyFont="1" applyBorder="1" applyAlignment="1">
      <alignment horizontal="center" vertical="top" wrapText="1"/>
    </xf>
    <xf numFmtId="164" fontId="75" fillId="0" borderId="3" xfId="0" applyNumberFormat="1" applyFont="1" applyBorder="1" applyAlignment="1">
      <alignment wrapText="1"/>
    </xf>
    <xf numFmtId="164" fontId="75" fillId="0" borderId="3" xfId="0" applyNumberFormat="1" applyFont="1" applyBorder="1" applyAlignment="1">
      <alignment horizontal="center" wrapText="1"/>
    </xf>
    <xf numFmtId="0" fontId="74" fillId="0" borderId="3" xfId="0" applyFont="1" applyBorder="1" applyAlignment="1">
      <alignment wrapText="1"/>
    </xf>
    <xf numFmtId="164" fontId="74" fillId="0" borderId="3" xfId="0" applyNumberFormat="1" applyFont="1" applyBorder="1" applyAlignment="1">
      <alignment horizontal="right" wrapText="1"/>
    </xf>
    <xf numFmtId="0" fontId="25" fillId="0" borderId="3" xfId="0" applyFont="1" applyBorder="1" applyAlignment="1">
      <alignment wrapText="1"/>
    </xf>
    <xf numFmtId="0" fontId="72" fillId="0" borderId="3" xfId="0" applyFont="1" applyBorder="1" applyAlignment="1">
      <alignment horizontal="center"/>
    </xf>
    <xf numFmtId="164" fontId="73" fillId="0" borderId="64" xfId="0" applyNumberFormat="1" applyFont="1" applyBorder="1" applyAlignment="1">
      <alignment horizontal="center" vertical="top" wrapText="1"/>
    </xf>
    <xf numFmtId="10" fontId="74" fillId="0" borderId="72" xfId="0" applyNumberFormat="1" applyFont="1" applyBorder="1" applyAlignment="1">
      <alignment horizontal="center" wrapText="1"/>
    </xf>
    <xf numFmtId="164" fontId="75" fillId="0" borderId="58" xfId="0" applyNumberFormat="1" applyFont="1" applyBorder="1" applyAlignment="1">
      <alignment horizontal="center" wrapText="1"/>
    </xf>
    <xf numFmtId="10" fontId="74" fillId="0" borderId="73" xfId="0" applyNumberFormat="1" applyFont="1" applyBorder="1" applyAlignment="1">
      <alignment horizontal="center" wrapText="1"/>
    </xf>
    <xf numFmtId="164" fontId="73" fillId="0" borderId="0" xfId="0" applyNumberFormat="1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4" fontId="73" fillId="0" borderId="10" xfId="0" applyNumberFormat="1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/>
    </xf>
    <xf numFmtId="164" fontId="73" fillId="0" borderId="65" xfId="0" applyNumberFormat="1" applyFont="1" applyBorder="1" applyAlignment="1">
      <alignment horizontal="center" vertical="top" wrapText="1"/>
    </xf>
    <xf numFmtId="164" fontId="73" fillId="0" borderId="66" xfId="0" applyNumberFormat="1" applyFont="1" applyBorder="1" applyAlignment="1">
      <alignment horizontal="center" vertical="top" wrapText="1"/>
    </xf>
    <xf numFmtId="0" fontId="0" fillId="0" borderId="58" xfId="0" applyBorder="1" applyAlignment="1"/>
    <xf numFmtId="0" fontId="25" fillId="0" borderId="58" xfId="0" applyFont="1" applyBorder="1" applyAlignment="1">
      <alignment wrapText="1"/>
    </xf>
    <xf numFmtId="164" fontId="25" fillId="0" borderId="58" xfId="0" applyNumberFormat="1" applyFont="1" applyBorder="1" applyAlignment="1">
      <alignment horizontal="right" wrapText="1"/>
    </xf>
    <xf numFmtId="10" fontId="25" fillId="0" borderId="73" xfId="0" applyNumberFormat="1" applyFont="1" applyBorder="1" applyAlignment="1">
      <alignment horizontal="center" wrapText="1"/>
    </xf>
    <xf numFmtId="0" fontId="61" fillId="2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56" fillId="8" borderId="29" xfId="0" applyFont="1" applyFill="1" applyBorder="1" applyAlignment="1">
      <alignment horizontal="center" vertical="center"/>
    </xf>
    <xf numFmtId="43" fontId="57" fillId="8" borderId="29" xfId="2" applyFont="1" applyFill="1" applyBorder="1" applyAlignment="1">
      <alignment vertical="center"/>
    </xf>
    <xf numFmtId="0" fontId="8" fillId="8" borderId="3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vertical="center"/>
    </xf>
    <xf numFmtId="0" fontId="19" fillId="7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43" fontId="43" fillId="7" borderId="72" xfId="2" applyFont="1" applyFill="1" applyBorder="1" applyAlignment="1">
      <alignment vertical="center"/>
    </xf>
    <xf numFmtId="43" fontId="43" fillId="7" borderId="3" xfId="2" applyFont="1" applyFill="1" applyBorder="1" applyAlignment="1">
      <alignment vertical="center"/>
    </xf>
    <xf numFmtId="43" fontId="15" fillId="5" borderId="21" xfId="2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0" fillId="0" borderId="0" xfId="0"/>
    <xf numFmtId="0" fontId="0" fillId="0" borderId="4" xfId="0" applyBorder="1"/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5" fillId="2" borderId="5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2" borderId="5" xfId="0" applyFont="1" applyFill="1" applyBorder="1" applyAlignment="1">
      <alignment horizontal="left" wrapText="1"/>
    </xf>
    <xf numFmtId="0" fontId="71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2" borderId="0" xfId="0" applyFont="1" applyFill="1" applyBorder="1" applyAlignment="1">
      <alignment horizontal="left" wrapText="1"/>
    </xf>
    <xf numFmtId="49" fontId="6" fillId="0" borderId="17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46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49" fontId="59" fillId="0" borderId="17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59" fillId="0" borderId="18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59" fillId="0" borderId="4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43" fontId="8" fillId="7" borderId="11" xfId="2" applyFont="1" applyFill="1" applyBorder="1" applyAlignment="1">
      <alignment horizontal="center" vertical="center"/>
    </xf>
    <xf numFmtId="43" fontId="8" fillId="7" borderId="12" xfId="2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5" borderId="0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0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horizontal="center"/>
    </xf>
    <xf numFmtId="0" fontId="20" fillId="5" borderId="4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8" fillId="7" borderId="19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/>
    </xf>
    <xf numFmtId="0" fontId="42" fillId="2" borderId="6" xfId="0" applyFont="1" applyFill="1" applyBorder="1" applyAlignment="1">
      <alignment horizontal="center"/>
    </xf>
    <xf numFmtId="0" fontId="42" fillId="2" borderId="27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6" xfId="0" applyFont="1" applyBorder="1"/>
    <xf numFmtId="0" fontId="42" fillId="2" borderId="26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0" fontId="15" fillId="7" borderId="27" xfId="0" applyFont="1" applyFill="1" applyBorder="1" applyAlignment="1">
      <alignment vertical="center" wrapText="1"/>
    </xf>
    <xf numFmtId="0" fontId="42" fillId="2" borderId="28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2" fillId="2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/>
    <xf numFmtId="0" fontId="27" fillId="2" borderId="4" xfId="0" applyFont="1" applyFill="1" applyBorder="1" applyAlignment="1">
      <alignment horizontal="center"/>
    </xf>
    <xf numFmtId="0" fontId="27" fillId="2" borderId="46" xfId="0" applyFont="1" applyFill="1" applyBorder="1" applyAlignment="1">
      <alignment horizontal="center" vertical="center"/>
    </xf>
    <xf numFmtId="43" fontId="8" fillId="7" borderId="10" xfId="2" applyFont="1" applyFill="1" applyBorder="1" applyAlignment="1">
      <alignment horizontal="center" vertical="center"/>
    </xf>
    <xf numFmtId="43" fontId="8" fillId="7" borderId="7" xfId="2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49" fontId="8" fillId="7" borderId="28" xfId="0" applyNumberFormat="1" applyFont="1" applyFill="1" applyBorder="1" applyAlignment="1">
      <alignment horizontal="center" vertical="center" wrapText="1"/>
    </xf>
    <xf numFmtId="49" fontId="8" fillId="7" borderId="6" xfId="0" applyNumberFormat="1" applyFont="1" applyFill="1" applyBorder="1" applyAlignment="1">
      <alignment horizontal="center" vertical="center" wrapText="1"/>
    </xf>
    <xf numFmtId="49" fontId="8" fillId="3" borderId="27" xfId="0" applyNumberFormat="1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/>
    </xf>
    <xf numFmtId="49" fontId="8" fillId="3" borderId="27" xfId="0" applyNumberFormat="1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49" fontId="8" fillId="3" borderId="61" xfId="0" applyNumberFormat="1" applyFont="1" applyFill="1" applyBorder="1" applyAlignment="1">
      <alignment horizontal="center" vertical="center" wrapText="1"/>
    </xf>
    <xf numFmtId="49" fontId="8" fillId="3" borderId="62" xfId="0" applyNumberFormat="1" applyFont="1" applyFill="1" applyBorder="1" applyAlignment="1">
      <alignment horizontal="center" vertical="center" wrapText="1"/>
    </xf>
    <xf numFmtId="49" fontId="8" fillId="3" borderId="5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3" fontId="6" fillId="0" borderId="10" xfId="2" applyFont="1" applyBorder="1" applyAlignment="1">
      <alignment horizontal="center" vertical="center"/>
    </xf>
    <xf numFmtId="43" fontId="6" fillId="0" borderId="7" xfId="2" applyFont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0" xfId="0" quotePrefix="1" applyFont="1" applyFill="1" applyAlignment="1">
      <alignment horizontal="center"/>
    </xf>
    <xf numFmtId="0" fontId="29" fillId="2" borderId="31" xfId="0" applyFont="1" applyFill="1" applyBorder="1" applyAlignment="1">
      <alignment horizontal="center" vertical="center"/>
    </xf>
    <xf numFmtId="0" fontId="8" fillId="7" borderId="7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/>
    </xf>
    <xf numFmtId="0" fontId="61" fillId="2" borderId="0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top"/>
    </xf>
    <xf numFmtId="0" fontId="27" fillId="0" borderId="67" xfId="0" applyFont="1" applyBorder="1" applyAlignment="1">
      <alignment horizontal="center" vertical="top"/>
    </xf>
    <xf numFmtId="0" fontId="27" fillId="0" borderId="68" xfId="0" applyFont="1" applyBorder="1" applyAlignment="1">
      <alignment horizontal="center" vertical="top"/>
    </xf>
    <xf numFmtId="0" fontId="27" fillId="0" borderId="69" xfId="0" applyFont="1" applyBorder="1" applyAlignment="1">
      <alignment horizontal="center" vertical="top"/>
    </xf>
    <xf numFmtId="0" fontId="74" fillId="0" borderId="70" xfId="0" applyFont="1" applyBorder="1" applyAlignment="1">
      <alignment horizontal="center"/>
    </xf>
    <xf numFmtId="0" fontId="74" fillId="0" borderId="52" xfId="0" applyFont="1" applyBorder="1" applyAlignment="1">
      <alignment horizontal="center"/>
    </xf>
    <xf numFmtId="0" fontId="74" fillId="0" borderId="16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7" fillId="0" borderId="70" xfId="0" applyFont="1" applyBorder="1" applyAlignment="1">
      <alignment horizontal="center" vertical="top"/>
    </xf>
    <xf numFmtId="0" fontId="27" fillId="0" borderId="52" xfId="0" applyFont="1" applyBorder="1" applyAlignment="1">
      <alignment horizontal="center" vertical="top"/>
    </xf>
    <xf numFmtId="0" fontId="27" fillId="0" borderId="71" xfId="0" applyFont="1" applyBorder="1" applyAlignment="1">
      <alignment horizontal="center" vertical="top"/>
    </xf>
    <xf numFmtId="164" fontId="73" fillId="0" borderId="70" xfId="0" applyNumberFormat="1" applyFont="1" applyBorder="1" applyAlignment="1">
      <alignment horizontal="center" vertical="top" wrapText="1"/>
    </xf>
    <xf numFmtId="164" fontId="73" fillId="0" borderId="52" xfId="0" applyNumberFormat="1" applyFont="1" applyBorder="1" applyAlignment="1">
      <alignment horizontal="center" vertical="top" wrapText="1"/>
    </xf>
    <xf numFmtId="164" fontId="73" fillId="0" borderId="16" xfId="0" applyNumberFormat="1" applyFont="1" applyBorder="1" applyAlignment="1">
      <alignment horizontal="center" vertical="top" wrapText="1"/>
    </xf>
    <xf numFmtId="0" fontId="73" fillId="0" borderId="0" xfId="0" applyFont="1" applyBorder="1" applyAlignment="1">
      <alignment vertical="center"/>
    </xf>
    <xf numFmtId="166" fontId="15" fillId="0" borderId="0" xfId="2" applyNumberFormat="1" applyFont="1" applyFill="1" applyBorder="1" applyAlignment="1">
      <alignment vertical="center"/>
    </xf>
    <xf numFmtId="0" fontId="76" fillId="0" borderId="0" xfId="0" applyFont="1" applyBorder="1" applyAlignment="1">
      <alignment vertical="center"/>
    </xf>
    <xf numFmtId="10" fontId="15" fillId="0" borderId="0" xfId="2" applyNumberFormat="1" applyFont="1" applyFill="1" applyBorder="1" applyAlignment="1">
      <alignment vertical="center"/>
    </xf>
    <xf numFmtId="0" fontId="76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</cellXfs>
  <cellStyles count="5">
    <cellStyle name="Euro" xfId="1" xr:uid="{00000000-0005-0000-0000-000000000000}"/>
    <cellStyle name="Millares" xfId="2" builtinId="3"/>
    <cellStyle name="Millares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441324</xdr:colOff>
      <xdr:row>3</xdr:row>
      <xdr:rowOff>0</xdr:rowOff>
    </xdr:from>
    <xdr:to>
      <xdr:col>4</xdr:col>
      <xdr:colOff>809625</xdr:colOff>
      <xdr:row>3</xdr:row>
      <xdr:rowOff>111124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1F0DF60-BD3E-1463-4EAF-EC43D75BA91B}"/>
            </a:ext>
          </a:extLst>
        </xdr:cNvPr>
        <xdr:cNvSpPr txBox="1">
          <a:spLocks noChangeArrowheads="1"/>
        </xdr:cNvSpPr>
      </xdr:nvSpPr>
      <xdr:spPr bwMode="auto">
        <a:xfrm>
          <a:off x="1203324" y="825500"/>
          <a:ext cx="3225801" cy="5397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LIGA  MUNICIPAL  DOMINICANA</a:t>
          </a:r>
        </a:p>
      </xdr:txBody>
    </xdr:sp>
    <xdr:clientData/>
  </xdr:twoCellAnchor>
  <xdr:twoCellAnchor>
    <xdr:from>
      <xdr:col>0</xdr:col>
      <xdr:colOff>285750</xdr:colOff>
      <xdr:row>3</xdr:row>
      <xdr:rowOff>0</xdr:rowOff>
    </xdr:from>
    <xdr:to>
      <xdr:col>0</xdr:col>
      <xdr:colOff>571500</xdr:colOff>
      <xdr:row>3</xdr:row>
      <xdr:rowOff>19050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F50CCA3F-D201-F3A0-6A04-25BAF47847EF}"/>
            </a:ext>
          </a:extLst>
        </xdr:cNvPr>
        <xdr:cNvSpPr txBox="1">
          <a:spLocks noChangeArrowheads="1"/>
        </xdr:cNvSpPr>
      </xdr:nvSpPr>
      <xdr:spPr bwMode="auto">
        <a:xfrm>
          <a:off x="285750" y="492125"/>
          <a:ext cx="2857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714376</xdr:colOff>
      <xdr:row>3</xdr:row>
      <xdr:rowOff>0</xdr:rowOff>
    </xdr:from>
    <xdr:to>
      <xdr:col>1</xdr:col>
      <xdr:colOff>352425</xdr:colOff>
      <xdr:row>3</xdr:row>
      <xdr:rowOff>19049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1E50AE14-1101-0C43-09E6-FE81B6338BB0}"/>
            </a:ext>
          </a:extLst>
        </xdr:cNvPr>
        <xdr:cNvSpPr txBox="1">
          <a:spLocks noChangeArrowheads="1"/>
        </xdr:cNvSpPr>
      </xdr:nvSpPr>
      <xdr:spPr bwMode="auto">
        <a:xfrm>
          <a:off x="714376" y="492125"/>
          <a:ext cx="400049" cy="3047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2 1</a:t>
          </a:r>
        </a:p>
      </xdr:txBody>
    </xdr:sp>
    <xdr:clientData/>
  </xdr:twoCellAnchor>
  <xdr:twoCellAnchor>
    <xdr:from>
      <xdr:col>0</xdr:col>
      <xdr:colOff>485776</xdr:colOff>
      <xdr:row>3</xdr:row>
      <xdr:rowOff>0</xdr:rowOff>
    </xdr:from>
    <xdr:to>
      <xdr:col>0</xdr:col>
      <xdr:colOff>704850</xdr:colOff>
      <xdr:row>3</xdr:row>
      <xdr:rowOff>19050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A2FA7DA9-3158-FF88-CC16-47954C2725B3}"/>
            </a:ext>
          </a:extLst>
        </xdr:cNvPr>
        <xdr:cNvSpPr txBox="1">
          <a:spLocks noChangeArrowheads="1"/>
        </xdr:cNvSpPr>
      </xdr:nvSpPr>
      <xdr:spPr bwMode="auto">
        <a:xfrm>
          <a:off x="485776" y="492125"/>
          <a:ext cx="219074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es-D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5116" name="Line 1">
          <a:extLst>
            <a:ext uri="{FF2B5EF4-FFF2-40B4-BE49-F238E27FC236}">
              <a16:creationId xmlns:a16="http://schemas.microsoft.com/office/drawing/2014/main" id="{52C29FD3-3B2D-DB07-5217-6B3347AC2D96}"/>
            </a:ext>
          </a:extLst>
        </xdr:cNvPr>
        <xdr:cNvSpPr>
          <a:spLocks noChangeShapeType="1"/>
        </xdr:cNvSpPr>
      </xdr:nvSpPr>
      <xdr:spPr bwMode="auto">
        <a:xfrm>
          <a:off x="68770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5117" name="Line 2">
          <a:extLst>
            <a:ext uri="{FF2B5EF4-FFF2-40B4-BE49-F238E27FC236}">
              <a16:creationId xmlns:a16="http://schemas.microsoft.com/office/drawing/2014/main" id="{5AA78682-07A9-10F6-1A97-27597AE8610B}"/>
            </a:ext>
          </a:extLst>
        </xdr:cNvPr>
        <xdr:cNvSpPr>
          <a:spLocks noChangeShapeType="1"/>
        </xdr:cNvSpPr>
      </xdr:nvSpPr>
      <xdr:spPr bwMode="auto">
        <a:xfrm>
          <a:off x="68770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5118" name="Line 3">
          <a:extLst>
            <a:ext uri="{FF2B5EF4-FFF2-40B4-BE49-F238E27FC236}">
              <a16:creationId xmlns:a16="http://schemas.microsoft.com/office/drawing/2014/main" id="{B1035E2F-A968-8F32-DBB6-2434765BACE0}"/>
            </a:ext>
          </a:extLst>
        </xdr:cNvPr>
        <xdr:cNvSpPr>
          <a:spLocks noChangeShapeType="1"/>
        </xdr:cNvSpPr>
      </xdr:nvSpPr>
      <xdr:spPr bwMode="auto">
        <a:xfrm flipV="1">
          <a:off x="68770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6140" name="Line 1">
          <a:extLst>
            <a:ext uri="{FF2B5EF4-FFF2-40B4-BE49-F238E27FC236}">
              <a16:creationId xmlns:a16="http://schemas.microsoft.com/office/drawing/2014/main" id="{0C169937-93DB-8358-38EF-F03D5D2823CF}"/>
            </a:ext>
          </a:extLst>
        </xdr:cNvPr>
        <xdr:cNvSpPr>
          <a:spLocks noChangeShapeType="1"/>
        </xdr:cNvSpPr>
      </xdr:nvSpPr>
      <xdr:spPr bwMode="auto">
        <a:xfrm>
          <a:off x="69246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6141" name="Line 2">
          <a:extLst>
            <a:ext uri="{FF2B5EF4-FFF2-40B4-BE49-F238E27FC236}">
              <a16:creationId xmlns:a16="http://schemas.microsoft.com/office/drawing/2014/main" id="{E14976F8-3CCA-CF06-C538-150DF68BD215}"/>
            </a:ext>
          </a:extLst>
        </xdr:cNvPr>
        <xdr:cNvSpPr>
          <a:spLocks noChangeShapeType="1"/>
        </xdr:cNvSpPr>
      </xdr:nvSpPr>
      <xdr:spPr bwMode="auto">
        <a:xfrm>
          <a:off x="69246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6142" name="Line 3">
          <a:extLst>
            <a:ext uri="{FF2B5EF4-FFF2-40B4-BE49-F238E27FC236}">
              <a16:creationId xmlns:a16="http://schemas.microsoft.com/office/drawing/2014/main" id="{55E5A7AF-7A66-9BD0-9184-2D39A2F1EDEA}"/>
            </a:ext>
          </a:extLst>
        </xdr:cNvPr>
        <xdr:cNvSpPr>
          <a:spLocks noChangeShapeType="1"/>
        </xdr:cNvSpPr>
      </xdr:nvSpPr>
      <xdr:spPr bwMode="auto">
        <a:xfrm flipV="1">
          <a:off x="69246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206375</xdr:colOff>
      <xdr:row>4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256252-435B-4CE3-B588-25243351D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49500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66944" name="Line 1">
          <a:extLst>
            <a:ext uri="{FF2B5EF4-FFF2-40B4-BE49-F238E27FC236}">
              <a16:creationId xmlns:a16="http://schemas.microsoft.com/office/drawing/2014/main" id="{F9D0AAC9-4710-26E9-0E6E-110CAC5C0AAF}"/>
            </a:ext>
          </a:extLst>
        </xdr:cNvPr>
        <xdr:cNvSpPr>
          <a:spLocks noChangeShapeType="1"/>
        </xdr:cNvSpPr>
      </xdr:nvSpPr>
      <xdr:spPr bwMode="auto">
        <a:xfrm>
          <a:off x="72009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6945" name="Line 2">
          <a:extLst>
            <a:ext uri="{FF2B5EF4-FFF2-40B4-BE49-F238E27FC236}">
              <a16:creationId xmlns:a16="http://schemas.microsoft.com/office/drawing/2014/main" id="{E341E20B-523C-3795-775E-709C80E2A76D}"/>
            </a:ext>
          </a:extLst>
        </xdr:cNvPr>
        <xdr:cNvSpPr>
          <a:spLocks noChangeShapeType="1"/>
        </xdr:cNvSpPr>
      </xdr:nvSpPr>
      <xdr:spPr bwMode="auto">
        <a:xfrm>
          <a:off x="72009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6946" name="Line 3">
          <a:extLst>
            <a:ext uri="{FF2B5EF4-FFF2-40B4-BE49-F238E27FC236}">
              <a16:creationId xmlns:a16="http://schemas.microsoft.com/office/drawing/2014/main" id="{205F9F80-F356-E018-439B-9865907C9AA1}"/>
            </a:ext>
          </a:extLst>
        </xdr:cNvPr>
        <xdr:cNvSpPr>
          <a:spLocks noChangeShapeType="1"/>
        </xdr:cNvSpPr>
      </xdr:nvSpPr>
      <xdr:spPr bwMode="auto">
        <a:xfrm flipV="1">
          <a:off x="72009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9</xdr:row>
      <xdr:rowOff>0</xdr:rowOff>
    </xdr:from>
    <xdr:to>
      <xdr:col>12</xdr:col>
      <xdr:colOff>57150</xdr:colOff>
      <xdr:row>10</xdr:row>
      <xdr:rowOff>0</xdr:rowOff>
    </xdr:to>
    <xdr:sp macro="" textlink="">
      <xdr:nvSpPr>
        <xdr:cNvPr id="166947" name="Line 5">
          <a:extLst>
            <a:ext uri="{FF2B5EF4-FFF2-40B4-BE49-F238E27FC236}">
              <a16:creationId xmlns:a16="http://schemas.microsoft.com/office/drawing/2014/main" id="{BECA5F68-AA95-7A20-802D-D3339C50D684}"/>
            </a:ext>
          </a:extLst>
        </xdr:cNvPr>
        <xdr:cNvSpPr>
          <a:spLocks noChangeShapeType="1"/>
        </xdr:cNvSpPr>
      </xdr:nvSpPr>
      <xdr:spPr bwMode="auto">
        <a:xfrm>
          <a:off x="4267200" y="222885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9</xdr:row>
      <xdr:rowOff>0</xdr:rowOff>
    </xdr:from>
    <xdr:to>
      <xdr:col>13</xdr:col>
      <xdr:colOff>57150</xdr:colOff>
      <xdr:row>10</xdr:row>
      <xdr:rowOff>0</xdr:rowOff>
    </xdr:to>
    <xdr:sp macro="" textlink="">
      <xdr:nvSpPr>
        <xdr:cNvPr id="166948" name="Line 6">
          <a:extLst>
            <a:ext uri="{FF2B5EF4-FFF2-40B4-BE49-F238E27FC236}">
              <a16:creationId xmlns:a16="http://schemas.microsoft.com/office/drawing/2014/main" id="{655A209A-8CB9-0D1C-321F-4B128C13717C}"/>
            </a:ext>
          </a:extLst>
        </xdr:cNvPr>
        <xdr:cNvSpPr>
          <a:spLocks noChangeShapeType="1"/>
        </xdr:cNvSpPr>
      </xdr:nvSpPr>
      <xdr:spPr bwMode="auto">
        <a:xfrm>
          <a:off x="4572000" y="222885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9</xdr:row>
      <xdr:rowOff>0</xdr:rowOff>
    </xdr:from>
    <xdr:to>
      <xdr:col>11</xdr:col>
      <xdr:colOff>57150</xdr:colOff>
      <xdr:row>10</xdr:row>
      <xdr:rowOff>0</xdr:rowOff>
    </xdr:to>
    <xdr:sp macro="" textlink="">
      <xdr:nvSpPr>
        <xdr:cNvPr id="166949" name="Line 7">
          <a:extLst>
            <a:ext uri="{FF2B5EF4-FFF2-40B4-BE49-F238E27FC236}">
              <a16:creationId xmlns:a16="http://schemas.microsoft.com/office/drawing/2014/main" id="{3C5F9F9C-0B42-823C-E4BB-877FBBC850EF}"/>
            </a:ext>
          </a:extLst>
        </xdr:cNvPr>
        <xdr:cNvSpPr>
          <a:spLocks noChangeShapeType="1"/>
        </xdr:cNvSpPr>
      </xdr:nvSpPr>
      <xdr:spPr bwMode="auto">
        <a:xfrm>
          <a:off x="3895725" y="222885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9</xdr:row>
      <xdr:rowOff>0</xdr:rowOff>
    </xdr:from>
    <xdr:to>
      <xdr:col>10</xdr:col>
      <xdr:colOff>57150</xdr:colOff>
      <xdr:row>10</xdr:row>
      <xdr:rowOff>0</xdr:rowOff>
    </xdr:to>
    <xdr:sp macro="" textlink="">
      <xdr:nvSpPr>
        <xdr:cNvPr id="166950" name="Line 8">
          <a:extLst>
            <a:ext uri="{FF2B5EF4-FFF2-40B4-BE49-F238E27FC236}">
              <a16:creationId xmlns:a16="http://schemas.microsoft.com/office/drawing/2014/main" id="{9E2B868E-9B5C-FA52-9905-393DFA7225A9}"/>
            </a:ext>
          </a:extLst>
        </xdr:cNvPr>
        <xdr:cNvSpPr>
          <a:spLocks noChangeShapeType="1"/>
        </xdr:cNvSpPr>
      </xdr:nvSpPr>
      <xdr:spPr bwMode="auto">
        <a:xfrm>
          <a:off x="3476625" y="222885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0</xdr:rowOff>
    </xdr:from>
    <xdr:to>
      <xdr:col>9</xdr:col>
      <xdr:colOff>57150</xdr:colOff>
      <xdr:row>10</xdr:row>
      <xdr:rowOff>0</xdr:rowOff>
    </xdr:to>
    <xdr:sp macro="" textlink="">
      <xdr:nvSpPr>
        <xdr:cNvPr id="166951" name="Line 9">
          <a:extLst>
            <a:ext uri="{FF2B5EF4-FFF2-40B4-BE49-F238E27FC236}">
              <a16:creationId xmlns:a16="http://schemas.microsoft.com/office/drawing/2014/main" id="{27D134DD-873F-460E-EC33-27830EB5E9E8}"/>
            </a:ext>
          </a:extLst>
        </xdr:cNvPr>
        <xdr:cNvSpPr>
          <a:spLocks noChangeShapeType="1"/>
        </xdr:cNvSpPr>
      </xdr:nvSpPr>
      <xdr:spPr bwMode="auto">
        <a:xfrm>
          <a:off x="3105150" y="222885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67964" name="Line 1">
          <a:extLst>
            <a:ext uri="{FF2B5EF4-FFF2-40B4-BE49-F238E27FC236}">
              <a16:creationId xmlns:a16="http://schemas.microsoft.com/office/drawing/2014/main" id="{C450B337-E14A-ADBB-EE80-0FA593F3EE08}"/>
            </a:ext>
          </a:extLst>
        </xdr:cNvPr>
        <xdr:cNvSpPr>
          <a:spLocks noChangeShapeType="1"/>
        </xdr:cNvSpPr>
      </xdr:nvSpPr>
      <xdr:spPr bwMode="auto">
        <a:xfrm>
          <a:off x="6267450" y="26765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7965" name="Line 2">
          <a:extLst>
            <a:ext uri="{FF2B5EF4-FFF2-40B4-BE49-F238E27FC236}">
              <a16:creationId xmlns:a16="http://schemas.microsoft.com/office/drawing/2014/main" id="{DC1D767F-DDEF-87AD-854B-89AD08AEA677}"/>
            </a:ext>
          </a:extLst>
        </xdr:cNvPr>
        <xdr:cNvSpPr>
          <a:spLocks noChangeShapeType="1"/>
        </xdr:cNvSpPr>
      </xdr:nvSpPr>
      <xdr:spPr bwMode="auto">
        <a:xfrm>
          <a:off x="6267450" y="26765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7966" name="Line 3">
          <a:extLst>
            <a:ext uri="{FF2B5EF4-FFF2-40B4-BE49-F238E27FC236}">
              <a16:creationId xmlns:a16="http://schemas.microsoft.com/office/drawing/2014/main" id="{4BAA1959-0610-DF11-CC67-29DEB2728040}"/>
            </a:ext>
          </a:extLst>
        </xdr:cNvPr>
        <xdr:cNvSpPr>
          <a:spLocks noChangeShapeType="1"/>
        </xdr:cNvSpPr>
      </xdr:nvSpPr>
      <xdr:spPr bwMode="auto">
        <a:xfrm flipV="1">
          <a:off x="6267450" y="26765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57150</xdr:colOff>
      <xdr:row>9</xdr:row>
      <xdr:rowOff>0</xdr:rowOff>
    </xdr:from>
    <xdr:to>
      <xdr:col>12</xdr:col>
      <xdr:colOff>57150</xdr:colOff>
      <xdr:row>10</xdr:row>
      <xdr:rowOff>0</xdr:rowOff>
    </xdr:to>
    <xdr:sp macro="" textlink="">
      <xdr:nvSpPr>
        <xdr:cNvPr id="167967" name="Line 5">
          <a:extLst>
            <a:ext uri="{FF2B5EF4-FFF2-40B4-BE49-F238E27FC236}">
              <a16:creationId xmlns:a16="http://schemas.microsoft.com/office/drawing/2014/main" id="{F45EDDA4-29E5-9BD9-9758-2852723829DE}"/>
            </a:ext>
          </a:extLst>
        </xdr:cNvPr>
        <xdr:cNvSpPr>
          <a:spLocks noChangeShapeType="1"/>
        </xdr:cNvSpPr>
      </xdr:nvSpPr>
      <xdr:spPr bwMode="auto">
        <a:xfrm>
          <a:off x="3981450" y="220980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57150</xdr:colOff>
      <xdr:row>9</xdr:row>
      <xdr:rowOff>0</xdr:rowOff>
    </xdr:from>
    <xdr:to>
      <xdr:col>11</xdr:col>
      <xdr:colOff>57150</xdr:colOff>
      <xdr:row>10</xdr:row>
      <xdr:rowOff>0</xdr:rowOff>
    </xdr:to>
    <xdr:sp macro="" textlink="">
      <xdr:nvSpPr>
        <xdr:cNvPr id="167968" name="Line 7">
          <a:extLst>
            <a:ext uri="{FF2B5EF4-FFF2-40B4-BE49-F238E27FC236}">
              <a16:creationId xmlns:a16="http://schemas.microsoft.com/office/drawing/2014/main" id="{3AFAFA9D-763D-FB7E-9D88-2C51703512EF}"/>
            </a:ext>
          </a:extLst>
        </xdr:cNvPr>
        <xdr:cNvSpPr>
          <a:spLocks noChangeShapeType="1"/>
        </xdr:cNvSpPr>
      </xdr:nvSpPr>
      <xdr:spPr bwMode="auto">
        <a:xfrm>
          <a:off x="3543300" y="220980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57150</xdr:colOff>
      <xdr:row>9</xdr:row>
      <xdr:rowOff>0</xdr:rowOff>
    </xdr:from>
    <xdr:to>
      <xdr:col>10</xdr:col>
      <xdr:colOff>57150</xdr:colOff>
      <xdr:row>10</xdr:row>
      <xdr:rowOff>0</xdr:rowOff>
    </xdr:to>
    <xdr:sp macro="" textlink="">
      <xdr:nvSpPr>
        <xdr:cNvPr id="167969" name="Line 8">
          <a:extLst>
            <a:ext uri="{FF2B5EF4-FFF2-40B4-BE49-F238E27FC236}">
              <a16:creationId xmlns:a16="http://schemas.microsoft.com/office/drawing/2014/main" id="{EC33B111-463C-BB2D-B27B-DA060EEEB951}"/>
            </a:ext>
          </a:extLst>
        </xdr:cNvPr>
        <xdr:cNvSpPr>
          <a:spLocks noChangeShapeType="1"/>
        </xdr:cNvSpPr>
      </xdr:nvSpPr>
      <xdr:spPr bwMode="auto">
        <a:xfrm>
          <a:off x="3114675" y="220980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0</xdr:rowOff>
    </xdr:from>
    <xdr:to>
      <xdr:col>9</xdr:col>
      <xdr:colOff>57150</xdr:colOff>
      <xdr:row>10</xdr:row>
      <xdr:rowOff>0</xdr:rowOff>
    </xdr:to>
    <xdr:sp macro="" textlink="">
      <xdr:nvSpPr>
        <xdr:cNvPr id="167970" name="Line 9">
          <a:extLst>
            <a:ext uri="{FF2B5EF4-FFF2-40B4-BE49-F238E27FC236}">
              <a16:creationId xmlns:a16="http://schemas.microsoft.com/office/drawing/2014/main" id="{1A44066D-E47C-6CA2-406C-4533CD31EF86}"/>
            </a:ext>
          </a:extLst>
        </xdr:cNvPr>
        <xdr:cNvSpPr>
          <a:spLocks noChangeShapeType="1"/>
        </xdr:cNvSpPr>
      </xdr:nvSpPr>
      <xdr:spPr bwMode="auto">
        <a:xfrm>
          <a:off x="2762250" y="2209800"/>
          <a:ext cx="0" cy="2571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68972" name="Line 1">
          <a:extLst>
            <a:ext uri="{FF2B5EF4-FFF2-40B4-BE49-F238E27FC236}">
              <a16:creationId xmlns:a16="http://schemas.microsoft.com/office/drawing/2014/main" id="{66C74286-1317-A10C-E366-C49588FF8A45}"/>
            </a:ext>
          </a:extLst>
        </xdr:cNvPr>
        <xdr:cNvSpPr>
          <a:spLocks noChangeShapeType="1"/>
        </xdr:cNvSpPr>
      </xdr:nvSpPr>
      <xdr:spPr bwMode="auto">
        <a:xfrm>
          <a:off x="60293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8973" name="Line 2">
          <a:extLst>
            <a:ext uri="{FF2B5EF4-FFF2-40B4-BE49-F238E27FC236}">
              <a16:creationId xmlns:a16="http://schemas.microsoft.com/office/drawing/2014/main" id="{3AC84745-7AF2-2B78-2A42-5BB80602BA68}"/>
            </a:ext>
          </a:extLst>
        </xdr:cNvPr>
        <xdr:cNvSpPr>
          <a:spLocks noChangeShapeType="1"/>
        </xdr:cNvSpPr>
      </xdr:nvSpPr>
      <xdr:spPr bwMode="auto">
        <a:xfrm>
          <a:off x="60293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8974" name="Line 3">
          <a:extLst>
            <a:ext uri="{FF2B5EF4-FFF2-40B4-BE49-F238E27FC236}">
              <a16:creationId xmlns:a16="http://schemas.microsoft.com/office/drawing/2014/main" id="{91EE259E-02BD-2E2D-03D4-4ABEFE6DDCD3}"/>
            </a:ext>
          </a:extLst>
        </xdr:cNvPr>
        <xdr:cNvSpPr>
          <a:spLocks noChangeShapeType="1"/>
        </xdr:cNvSpPr>
      </xdr:nvSpPr>
      <xdr:spPr bwMode="auto">
        <a:xfrm flipV="1">
          <a:off x="60293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69996" name="Line 1">
          <a:extLst>
            <a:ext uri="{FF2B5EF4-FFF2-40B4-BE49-F238E27FC236}">
              <a16:creationId xmlns:a16="http://schemas.microsoft.com/office/drawing/2014/main" id="{117F86ED-62B8-8E4A-A2B4-7F18805DF598}"/>
            </a:ext>
          </a:extLst>
        </xdr:cNvPr>
        <xdr:cNvSpPr>
          <a:spLocks noChangeShapeType="1"/>
        </xdr:cNvSpPr>
      </xdr:nvSpPr>
      <xdr:spPr bwMode="auto">
        <a:xfrm>
          <a:off x="63341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9997" name="Line 2">
          <a:extLst>
            <a:ext uri="{FF2B5EF4-FFF2-40B4-BE49-F238E27FC236}">
              <a16:creationId xmlns:a16="http://schemas.microsoft.com/office/drawing/2014/main" id="{7EAEF292-29FB-4627-0A4A-38FCF49F4A70}"/>
            </a:ext>
          </a:extLst>
        </xdr:cNvPr>
        <xdr:cNvSpPr>
          <a:spLocks noChangeShapeType="1"/>
        </xdr:cNvSpPr>
      </xdr:nvSpPr>
      <xdr:spPr bwMode="auto">
        <a:xfrm>
          <a:off x="63341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69998" name="Line 3">
          <a:extLst>
            <a:ext uri="{FF2B5EF4-FFF2-40B4-BE49-F238E27FC236}">
              <a16:creationId xmlns:a16="http://schemas.microsoft.com/office/drawing/2014/main" id="{2E018F68-972F-B16F-21BF-8DA4EF0870C5}"/>
            </a:ext>
          </a:extLst>
        </xdr:cNvPr>
        <xdr:cNvSpPr>
          <a:spLocks noChangeShapeType="1"/>
        </xdr:cNvSpPr>
      </xdr:nvSpPr>
      <xdr:spPr bwMode="auto">
        <a:xfrm flipV="1">
          <a:off x="63341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1020" name="Line 1">
          <a:extLst>
            <a:ext uri="{FF2B5EF4-FFF2-40B4-BE49-F238E27FC236}">
              <a16:creationId xmlns:a16="http://schemas.microsoft.com/office/drawing/2014/main" id="{96AA08DA-E201-1F43-F136-669F279CBB07}"/>
            </a:ext>
          </a:extLst>
        </xdr:cNvPr>
        <xdr:cNvSpPr>
          <a:spLocks noChangeShapeType="1"/>
        </xdr:cNvSpPr>
      </xdr:nvSpPr>
      <xdr:spPr bwMode="auto">
        <a:xfrm>
          <a:off x="62960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1021" name="Line 2">
          <a:extLst>
            <a:ext uri="{FF2B5EF4-FFF2-40B4-BE49-F238E27FC236}">
              <a16:creationId xmlns:a16="http://schemas.microsoft.com/office/drawing/2014/main" id="{C9500DF0-9915-20C0-6E87-656E7BFE1948}"/>
            </a:ext>
          </a:extLst>
        </xdr:cNvPr>
        <xdr:cNvSpPr>
          <a:spLocks noChangeShapeType="1"/>
        </xdr:cNvSpPr>
      </xdr:nvSpPr>
      <xdr:spPr bwMode="auto">
        <a:xfrm>
          <a:off x="62960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1022" name="Line 3">
          <a:extLst>
            <a:ext uri="{FF2B5EF4-FFF2-40B4-BE49-F238E27FC236}">
              <a16:creationId xmlns:a16="http://schemas.microsoft.com/office/drawing/2014/main" id="{B0536E1A-DA9A-5DAB-13C3-C57A9D523187}"/>
            </a:ext>
          </a:extLst>
        </xdr:cNvPr>
        <xdr:cNvSpPr>
          <a:spLocks noChangeShapeType="1"/>
        </xdr:cNvSpPr>
      </xdr:nvSpPr>
      <xdr:spPr bwMode="auto">
        <a:xfrm flipV="1">
          <a:off x="629602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2044" name="Line 1">
          <a:extLst>
            <a:ext uri="{FF2B5EF4-FFF2-40B4-BE49-F238E27FC236}">
              <a16:creationId xmlns:a16="http://schemas.microsoft.com/office/drawing/2014/main" id="{ABC77A19-28E8-06A8-A7B2-E976619F0790}"/>
            </a:ext>
          </a:extLst>
        </xdr:cNvPr>
        <xdr:cNvSpPr>
          <a:spLocks noChangeShapeType="1"/>
        </xdr:cNvSpPr>
      </xdr:nvSpPr>
      <xdr:spPr bwMode="auto">
        <a:xfrm>
          <a:off x="63150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2045" name="Line 2">
          <a:extLst>
            <a:ext uri="{FF2B5EF4-FFF2-40B4-BE49-F238E27FC236}">
              <a16:creationId xmlns:a16="http://schemas.microsoft.com/office/drawing/2014/main" id="{37086E72-8B9F-3834-35DD-7A67A6D30C63}"/>
            </a:ext>
          </a:extLst>
        </xdr:cNvPr>
        <xdr:cNvSpPr>
          <a:spLocks noChangeShapeType="1"/>
        </xdr:cNvSpPr>
      </xdr:nvSpPr>
      <xdr:spPr bwMode="auto">
        <a:xfrm>
          <a:off x="63150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2046" name="Line 3">
          <a:extLst>
            <a:ext uri="{FF2B5EF4-FFF2-40B4-BE49-F238E27FC236}">
              <a16:creationId xmlns:a16="http://schemas.microsoft.com/office/drawing/2014/main" id="{023DCC73-6C87-E1E0-310C-7D6BCF1D396E}"/>
            </a:ext>
          </a:extLst>
        </xdr:cNvPr>
        <xdr:cNvSpPr>
          <a:spLocks noChangeShapeType="1"/>
        </xdr:cNvSpPr>
      </xdr:nvSpPr>
      <xdr:spPr bwMode="auto">
        <a:xfrm flipV="1">
          <a:off x="6315075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3068" name="Line 1">
          <a:extLst>
            <a:ext uri="{FF2B5EF4-FFF2-40B4-BE49-F238E27FC236}">
              <a16:creationId xmlns:a16="http://schemas.microsoft.com/office/drawing/2014/main" id="{EC3A8FBD-B8E6-4437-A9D5-1DE3BD857686}"/>
            </a:ext>
          </a:extLst>
        </xdr:cNvPr>
        <xdr:cNvSpPr>
          <a:spLocks noChangeShapeType="1"/>
        </xdr:cNvSpPr>
      </xdr:nvSpPr>
      <xdr:spPr bwMode="auto">
        <a:xfrm>
          <a:off x="62674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3069" name="Line 2">
          <a:extLst>
            <a:ext uri="{FF2B5EF4-FFF2-40B4-BE49-F238E27FC236}">
              <a16:creationId xmlns:a16="http://schemas.microsoft.com/office/drawing/2014/main" id="{189B325A-9AF9-C4CB-02AD-B9FA9542912E}"/>
            </a:ext>
          </a:extLst>
        </xdr:cNvPr>
        <xdr:cNvSpPr>
          <a:spLocks noChangeShapeType="1"/>
        </xdr:cNvSpPr>
      </xdr:nvSpPr>
      <xdr:spPr bwMode="auto">
        <a:xfrm>
          <a:off x="62674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3070" name="Line 3">
          <a:extLst>
            <a:ext uri="{FF2B5EF4-FFF2-40B4-BE49-F238E27FC236}">
              <a16:creationId xmlns:a16="http://schemas.microsoft.com/office/drawing/2014/main" id="{11014F1A-2277-49FD-CB61-C98874A4D2F3}"/>
            </a:ext>
          </a:extLst>
        </xdr:cNvPr>
        <xdr:cNvSpPr>
          <a:spLocks noChangeShapeType="1"/>
        </xdr:cNvSpPr>
      </xdr:nvSpPr>
      <xdr:spPr bwMode="auto">
        <a:xfrm flipV="1">
          <a:off x="626745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11</xdr:row>
      <xdr:rowOff>0</xdr:rowOff>
    </xdr:from>
    <xdr:to>
      <xdr:col>19</xdr:col>
      <xdr:colOff>114300</xdr:colOff>
      <xdr:row>11</xdr:row>
      <xdr:rowOff>0</xdr:rowOff>
    </xdr:to>
    <xdr:sp macro="" textlink="">
      <xdr:nvSpPr>
        <xdr:cNvPr id="174092" name="Line 1">
          <a:extLst>
            <a:ext uri="{FF2B5EF4-FFF2-40B4-BE49-F238E27FC236}">
              <a16:creationId xmlns:a16="http://schemas.microsoft.com/office/drawing/2014/main" id="{1125A104-BC3E-CAD2-8880-EA3C136BB79C}"/>
            </a:ext>
          </a:extLst>
        </xdr:cNvPr>
        <xdr:cNvSpPr>
          <a:spLocks noChangeShapeType="1"/>
        </xdr:cNvSpPr>
      </xdr:nvSpPr>
      <xdr:spPr bwMode="auto">
        <a:xfrm>
          <a:off x="66675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4093" name="Line 2">
          <a:extLst>
            <a:ext uri="{FF2B5EF4-FFF2-40B4-BE49-F238E27FC236}">
              <a16:creationId xmlns:a16="http://schemas.microsoft.com/office/drawing/2014/main" id="{F1EA9649-0706-3B73-5470-60E8A890DEB1}"/>
            </a:ext>
          </a:extLst>
        </xdr:cNvPr>
        <xdr:cNvSpPr>
          <a:spLocks noChangeShapeType="1"/>
        </xdr:cNvSpPr>
      </xdr:nvSpPr>
      <xdr:spPr bwMode="auto">
        <a:xfrm>
          <a:off x="66675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200025</xdr:colOff>
      <xdr:row>11</xdr:row>
      <xdr:rowOff>0</xdr:rowOff>
    </xdr:to>
    <xdr:sp macro="" textlink="">
      <xdr:nvSpPr>
        <xdr:cNvPr id="174094" name="Line 3">
          <a:extLst>
            <a:ext uri="{FF2B5EF4-FFF2-40B4-BE49-F238E27FC236}">
              <a16:creationId xmlns:a16="http://schemas.microsoft.com/office/drawing/2014/main" id="{DCFEE1A2-A7F1-6AC9-728E-B210F650D944}"/>
            </a:ext>
          </a:extLst>
        </xdr:cNvPr>
        <xdr:cNvSpPr>
          <a:spLocks noChangeShapeType="1"/>
        </xdr:cNvSpPr>
      </xdr:nvSpPr>
      <xdr:spPr bwMode="auto">
        <a:xfrm flipV="1">
          <a:off x="6667500" y="26955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I38"/>
  <sheetViews>
    <sheetView zoomScale="60" zoomScaleNormal="75" workbookViewId="0">
      <selection activeCell="A65" sqref="A65"/>
    </sheetView>
  </sheetViews>
  <sheetFormatPr baseColWidth="10" defaultColWidth="9.140625" defaultRowHeight="12.75"/>
  <cols>
    <col min="1" max="1" width="23.85546875" customWidth="1"/>
    <col min="2" max="2" width="3" customWidth="1"/>
    <col min="3" max="3" width="3.42578125" customWidth="1"/>
    <col min="4" max="4" width="2.85546875" customWidth="1"/>
    <col min="5" max="5" width="3" customWidth="1"/>
    <col min="6" max="6" width="52.140625" customWidth="1"/>
    <col min="7" max="7" width="15.28515625" hidden="1" customWidth="1"/>
    <col min="8" max="8" width="16.42578125" customWidth="1"/>
    <col min="9" max="9" width="3" hidden="1" customWidth="1"/>
    <col min="10" max="256" width="11.42578125" customWidth="1"/>
  </cols>
  <sheetData>
    <row r="1" spans="1:9" s="292" customFormat="1" ht="22.5" customHeight="1">
      <c r="A1" s="999"/>
      <c r="B1" s="1000"/>
      <c r="C1" s="1000"/>
      <c r="D1" s="770"/>
      <c r="E1" s="771"/>
      <c r="F1" s="772"/>
      <c r="G1" s="773"/>
      <c r="H1" s="774" t="s">
        <v>107</v>
      </c>
    </row>
    <row r="2" spans="1:9" ht="21.75" customHeight="1">
      <c r="A2" s="353"/>
      <c r="B2" s="12"/>
      <c r="C2" s="12"/>
      <c r="D2" s="3"/>
      <c r="E2" s="3"/>
      <c r="F2" s="1007" t="s">
        <v>377</v>
      </c>
      <c r="G2" s="1007"/>
      <c r="H2" s="1008"/>
    </row>
    <row r="3" spans="1:9">
      <c r="A3" s="1001"/>
      <c r="B3" s="1002"/>
      <c r="C3" s="1002"/>
      <c r="D3" s="1002"/>
      <c r="E3" s="1003"/>
      <c r="F3" s="1003"/>
      <c r="G3" s="1003"/>
      <c r="H3" s="354"/>
    </row>
    <row r="4" spans="1:9" ht="26.25" customHeight="1">
      <c r="A4" s="1004" t="s">
        <v>4</v>
      </c>
      <c r="B4" s="1005"/>
      <c r="C4" s="1005"/>
      <c r="D4" s="1005"/>
      <c r="E4" s="1005"/>
      <c r="F4" s="1005"/>
      <c r="G4" s="1005"/>
      <c r="H4" s="1006"/>
    </row>
    <row r="5" spans="1:9">
      <c r="A5" s="355"/>
      <c r="B5" s="1"/>
      <c r="C5" s="1"/>
      <c r="D5" s="1"/>
      <c r="E5" s="1"/>
      <c r="F5" s="1"/>
      <c r="G5" s="1"/>
      <c r="H5" s="347"/>
    </row>
    <row r="6" spans="1:9" s="98" customFormat="1" ht="18">
      <c r="A6" s="356" t="s">
        <v>18</v>
      </c>
      <c r="B6" s="94">
        <v>5</v>
      </c>
      <c r="C6" s="95">
        <v>1</v>
      </c>
      <c r="D6" s="96">
        <v>2</v>
      </c>
      <c r="E6" s="96">
        <v>1</v>
      </c>
      <c r="F6" s="29" t="s">
        <v>96</v>
      </c>
      <c r="G6" s="29"/>
      <c r="H6" s="357"/>
      <c r="I6" s="97"/>
    </row>
    <row r="7" spans="1:9" ht="16.5" customHeight="1">
      <c r="A7" s="358" t="s">
        <v>19</v>
      </c>
      <c r="B7" s="16"/>
      <c r="C7" s="16"/>
      <c r="D7" s="10"/>
      <c r="E7" s="10"/>
      <c r="F7" s="10" t="s">
        <v>5</v>
      </c>
      <c r="G7" s="10"/>
      <c r="H7" s="359"/>
    </row>
    <row r="8" spans="1:9">
      <c r="A8" s="31"/>
      <c r="B8" s="18" t="s">
        <v>0</v>
      </c>
      <c r="C8" s="18"/>
      <c r="D8" s="18"/>
      <c r="E8" s="18"/>
      <c r="F8" s="18" t="s">
        <v>6</v>
      </c>
      <c r="G8" s="10"/>
      <c r="H8" s="359"/>
    </row>
    <row r="9" spans="1:9">
      <c r="A9" s="360"/>
      <c r="B9" s="2"/>
      <c r="C9" s="2"/>
      <c r="D9" s="2"/>
      <c r="E9" s="2"/>
      <c r="F9" s="2"/>
      <c r="G9" s="2"/>
      <c r="H9" s="361"/>
    </row>
    <row r="10" spans="1:9">
      <c r="A10" s="362"/>
      <c r="B10" s="6"/>
      <c r="C10" s="6"/>
      <c r="D10" s="6"/>
      <c r="E10" s="6"/>
      <c r="F10" s="6"/>
      <c r="G10" s="6"/>
      <c r="H10" s="363"/>
    </row>
    <row r="11" spans="1:9" ht="15.75">
      <c r="A11" s="997" t="s">
        <v>37</v>
      </c>
      <c r="B11" s="998"/>
      <c r="C11" s="998"/>
      <c r="D11" s="998"/>
      <c r="E11" s="998"/>
      <c r="F11" s="998"/>
      <c r="G11" s="6"/>
      <c r="H11" s="363"/>
    </row>
    <row r="12" spans="1:9">
      <c r="A12" s="362"/>
      <c r="B12" s="6"/>
      <c r="C12" s="6"/>
      <c r="D12" s="6"/>
      <c r="E12" s="6"/>
      <c r="F12" s="6"/>
      <c r="G12" s="6"/>
      <c r="H12" s="363"/>
    </row>
    <row r="13" spans="1:9" ht="15" customHeight="1">
      <c r="A13" s="1009" t="s">
        <v>292</v>
      </c>
      <c r="B13" s="1010"/>
      <c r="C13" s="1010"/>
      <c r="D13" s="1010"/>
      <c r="E13" s="1010"/>
      <c r="F13" s="1010"/>
      <c r="G13" s="1010"/>
      <c r="H13" s="1011"/>
      <c r="I13" s="107"/>
    </row>
    <row r="14" spans="1:9" ht="15" customHeight="1">
      <c r="A14" s="1012"/>
      <c r="B14" s="1010"/>
      <c r="C14" s="1010"/>
      <c r="D14" s="1010"/>
      <c r="E14" s="1010"/>
      <c r="F14" s="1010"/>
      <c r="G14" s="1010"/>
      <c r="H14" s="1011"/>
      <c r="I14" s="107"/>
    </row>
    <row r="15" spans="1:9" ht="15" customHeight="1">
      <c r="A15" s="1012"/>
      <c r="B15" s="1010"/>
      <c r="C15" s="1010"/>
      <c r="D15" s="1010"/>
      <c r="E15" s="1010"/>
      <c r="F15" s="1010"/>
      <c r="G15" s="1010"/>
      <c r="H15" s="1011"/>
      <c r="I15" s="107"/>
    </row>
    <row r="16" spans="1:9">
      <c r="A16" s="362"/>
      <c r="B16" s="6"/>
      <c r="C16" s="6"/>
      <c r="D16" s="6"/>
      <c r="E16" s="6"/>
      <c r="F16" s="6"/>
      <c r="G16" s="6"/>
      <c r="H16" s="363"/>
    </row>
    <row r="17" spans="1:8">
      <c r="A17" s="362"/>
      <c r="B17" s="6"/>
      <c r="C17" s="6"/>
      <c r="D17" s="6"/>
      <c r="E17" s="6"/>
      <c r="F17" s="6"/>
      <c r="G17" s="6"/>
      <c r="H17" s="363"/>
    </row>
    <row r="18" spans="1:8">
      <c r="A18" s="986"/>
      <c r="B18" s="987"/>
      <c r="C18" s="987"/>
      <c r="D18" s="987"/>
      <c r="E18" s="987"/>
      <c r="F18" s="987"/>
      <c r="G18" s="987"/>
      <c r="H18" s="988"/>
    </row>
    <row r="19" spans="1:8" ht="15.75">
      <c r="A19" s="997" t="s">
        <v>38</v>
      </c>
      <c r="B19" s="998"/>
      <c r="C19" s="998"/>
      <c r="D19" s="998"/>
      <c r="E19" s="998"/>
      <c r="F19" s="998"/>
      <c r="G19" s="6"/>
      <c r="H19" s="363"/>
    </row>
    <row r="20" spans="1:8">
      <c r="A20" s="986"/>
      <c r="B20" s="987"/>
      <c r="C20" s="987"/>
      <c r="D20" s="987"/>
      <c r="E20" s="987"/>
      <c r="F20" s="987"/>
      <c r="G20" s="987"/>
      <c r="H20" s="988"/>
    </row>
    <row r="21" spans="1:8">
      <c r="A21" s="989" t="s">
        <v>101</v>
      </c>
      <c r="B21" s="984"/>
      <c r="C21" s="984"/>
      <c r="D21" s="984"/>
      <c r="E21" s="984"/>
      <c r="F21" s="984"/>
      <c r="G21" s="984"/>
      <c r="H21" s="985"/>
    </row>
    <row r="22" spans="1:8">
      <c r="A22" s="983" t="s">
        <v>102</v>
      </c>
      <c r="B22" s="984"/>
      <c r="C22" s="984"/>
      <c r="D22" s="984"/>
      <c r="E22" s="984"/>
      <c r="F22" s="984"/>
      <c r="G22" s="984"/>
      <c r="H22" s="985"/>
    </row>
    <row r="23" spans="1:8">
      <c r="A23" s="983" t="s">
        <v>47</v>
      </c>
      <c r="B23" s="984"/>
      <c r="C23" s="984"/>
      <c r="D23" s="984"/>
      <c r="E23" s="984"/>
      <c r="F23" s="984"/>
      <c r="G23" s="984"/>
      <c r="H23" s="985"/>
    </row>
    <row r="24" spans="1:8">
      <c r="A24" s="990"/>
      <c r="B24" s="993"/>
      <c r="C24" s="993"/>
      <c r="D24" s="993"/>
      <c r="E24" s="993"/>
      <c r="F24" s="993"/>
      <c r="G24" s="993"/>
      <c r="H24" s="994"/>
    </row>
    <row r="25" spans="1:8">
      <c r="A25" s="989" t="s">
        <v>103</v>
      </c>
      <c r="B25" s="995"/>
      <c r="C25" s="995"/>
      <c r="D25" s="995"/>
      <c r="E25" s="995"/>
      <c r="F25" s="995"/>
      <c r="G25" s="995"/>
      <c r="H25" s="996"/>
    </row>
    <row r="26" spans="1:8">
      <c r="A26" s="983" t="s">
        <v>43</v>
      </c>
      <c r="B26" s="984"/>
      <c r="C26" s="984"/>
      <c r="D26" s="984"/>
      <c r="E26" s="984"/>
      <c r="F26" s="984"/>
      <c r="G26" s="984"/>
      <c r="H26" s="985"/>
    </row>
    <row r="27" spans="1:8">
      <c r="A27" s="983" t="s">
        <v>104</v>
      </c>
      <c r="B27" s="984"/>
      <c r="C27" s="984"/>
      <c r="D27" s="984"/>
      <c r="E27" s="984"/>
      <c r="F27" s="984"/>
      <c r="G27" s="984"/>
      <c r="H27" s="985"/>
    </row>
    <row r="28" spans="1:8">
      <c r="A28" s="983" t="s">
        <v>105</v>
      </c>
      <c r="B28" s="984"/>
      <c r="C28" s="984"/>
      <c r="D28" s="984"/>
      <c r="E28" s="984"/>
      <c r="F28" s="984"/>
      <c r="G28" s="984"/>
      <c r="H28" s="985"/>
    </row>
    <row r="29" spans="1:8">
      <c r="A29" s="986"/>
      <c r="B29" s="987"/>
      <c r="C29" s="987"/>
      <c r="D29" s="987"/>
      <c r="E29" s="987"/>
      <c r="F29" s="987"/>
      <c r="G29" s="987"/>
      <c r="H29" s="988"/>
    </row>
    <row r="30" spans="1:8">
      <c r="A30" s="989" t="s">
        <v>106</v>
      </c>
      <c r="B30" s="984"/>
      <c r="C30" s="984"/>
      <c r="D30" s="984"/>
      <c r="E30" s="984"/>
      <c r="F30" s="984"/>
      <c r="G30" s="984"/>
      <c r="H30" s="985"/>
    </row>
    <row r="31" spans="1:8">
      <c r="A31" s="990" t="s">
        <v>44</v>
      </c>
      <c r="B31" s="991"/>
      <c r="C31" s="991"/>
      <c r="D31" s="991"/>
      <c r="E31" s="991"/>
      <c r="F31" s="991"/>
      <c r="G31" s="991"/>
      <c r="H31" s="992"/>
    </row>
    <row r="32" spans="1:8">
      <c r="A32" s="983" t="s">
        <v>46</v>
      </c>
      <c r="B32" s="984"/>
      <c r="C32" s="984"/>
      <c r="D32" s="984"/>
      <c r="E32" s="984"/>
      <c r="F32" s="984"/>
      <c r="G32" s="984"/>
      <c r="H32" s="985"/>
    </row>
    <row r="33" spans="1:8">
      <c r="A33" s="983"/>
      <c r="B33" s="984"/>
      <c r="C33" s="984"/>
      <c r="D33" s="984"/>
      <c r="E33" s="984"/>
      <c r="F33" s="984"/>
      <c r="G33" s="984"/>
      <c r="H33" s="985"/>
    </row>
    <row r="34" spans="1:8">
      <c r="A34" s="989" t="s">
        <v>48</v>
      </c>
      <c r="B34" s="984"/>
      <c r="C34" s="984"/>
      <c r="D34" s="984"/>
      <c r="E34" s="984"/>
      <c r="F34" s="984"/>
      <c r="G34" s="984"/>
      <c r="H34" s="985"/>
    </row>
    <row r="35" spans="1:8">
      <c r="A35" s="983" t="s">
        <v>45</v>
      </c>
      <c r="B35" s="984"/>
      <c r="C35" s="984"/>
      <c r="D35" s="984"/>
      <c r="E35" s="984"/>
      <c r="F35" s="984"/>
      <c r="G35" s="984"/>
      <c r="H35" s="985"/>
    </row>
    <row r="36" spans="1:8">
      <c r="A36" s="986"/>
      <c r="B36" s="987"/>
      <c r="C36" s="987"/>
      <c r="D36" s="987"/>
      <c r="E36" s="987"/>
      <c r="F36" s="987"/>
      <c r="G36" s="987"/>
      <c r="H36" s="988"/>
    </row>
    <row r="37" spans="1:8" ht="13.5" thickBot="1">
      <c r="A37" s="364"/>
      <c r="B37" s="365"/>
      <c r="C37" s="365"/>
      <c r="D37" s="365"/>
      <c r="E37" s="365"/>
      <c r="F37" s="365"/>
      <c r="G37" s="365"/>
      <c r="H37" s="366"/>
    </row>
    <row r="38" spans="1:8">
      <c r="A38" s="14"/>
    </row>
  </sheetData>
  <mergeCells count="26">
    <mergeCell ref="A18:H18"/>
    <mergeCell ref="A20:H20"/>
    <mergeCell ref="A19:F19"/>
    <mergeCell ref="A11:F11"/>
    <mergeCell ref="A1:C1"/>
    <mergeCell ref="A3:D3"/>
    <mergeCell ref="E3:G3"/>
    <mergeCell ref="A4:H4"/>
    <mergeCell ref="F2:H2"/>
    <mergeCell ref="A13:H15"/>
    <mergeCell ref="A21:H21"/>
    <mergeCell ref="A24:H24"/>
    <mergeCell ref="A23:H23"/>
    <mergeCell ref="A29:H29"/>
    <mergeCell ref="A34:H34"/>
    <mergeCell ref="A25:H25"/>
    <mergeCell ref="A26:H26"/>
    <mergeCell ref="A27:H27"/>
    <mergeCell ref="A28:H28"/>
    <mergeCell ref="A22:H22"/>
    <mergeCell ref="A35:H35"/>
    <mergeCell ref="A36:H36"/>
    <mergeCell ref="A30:H30"/>
    <mergeCell ref="A31:H31"/>
    <mergeCell ref="A32:H32"/>
    <mergeCell ref="A33:H33"/>
  </mergeCells>
  <phoneticPr fontId="0" type="noConversion"/>
  <printOptions horizontalCentered="1" verticalCentered="1"/>
  <pageMargins left="0.56999999999999995" right="0.39370078740157499" top="0.39370078740157499" bottom="0.59055118110236204" header="0.39370078740157499" footer="0.39370078740157499"/>
  <pageSetup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F107"/>
  <sheetViews>
    <sheetView topLeftCell="A49" zoomScale="61" zoomScaleNormal="61" zoomScaleSheetLayoutView="61" workbookViewId="0">
      <selection activeCell="AC72" sqref="AC72"/>
    </sheetView>
  </sheetViews>
  <sheetFormatPr baseColWidth="10" defaultColWidth="11.5703125" defaultRowHeight="12.75"/>
  <cols>
    <col min="1" max="3" width="5.42578125" style="246" customWidth="1"/>
    <col min="4" max="4" width="5.28515625" style="246" customWidth="1"/>
    <col min="5" max="5" width="6.140625" style="402" customWidth="1"/>
    <col min="6" max="6" width="3.5703125" style="197" customWidth="1"/>
    <col min="7" max="7" width="3.28515625" style="197" customWidth="1"/>
    <col min="8" max="8" width="5" style="197" customWidth="1"/>
    <col min="9" max="9" width="5.85546875" style="197" customWidth="1"/>
    <col min="10" max="10" width="5.5703125" style="197" customWidth="1"/>
    <col min="11" max="11" width="5.42578125" style="197" customWidth="1"/>
    <col min="12" max="13" width="5.28515625" style="197" customWidth="1"/>
    <col min="14" max="14" width="2.5703125" style="197" hidden="1" customWidth="1"/>
    <col min="15" max="15" width="4.42578125" style="197" customWidth="1"/>
    <col min="16" max="16" width="3.85546875" style="197" customWidth="1"/>
    <col min="17" max="17" width="18.7109375" style="197" customWidth="1"/>
    <col min="18" max="18" width="14.28515625" style="197" hidden="1" customWidth="1"/>
    <col min="19" max="19" width="18.7109375" style="197" hidden="1" customWidth="1"/>
    <col min="20" max="20" width="13.5703125" style="197" hidden="1" customWidth="1"/>
    <col min="21" max="21" width="12.7109375" style="197" hidden="1" customWidth="1"/>
    <col min="22" max="22" width="14" style="197" hidden="1" customWidth="1"/>
    <col min="23" max="23" width="20.85546875" style="197" hidden="1" customWidth="1"/>
    <col min="24" max="24" width="22.85546875" style="201" customWidth="1"/>
    <col min="25" max="25" width="23.140625" style="200" customWidth="1"/>
    <col min="26" max="28" width="20.5703125" style="197" bestFit="1" customWidth="1"/>
    <col min="29" max="29" width="23.85546875" style="197" bestFit="1" customWidth="1"/>
    <col min="30" max="30" width="21.28515625" style="828" bestFit="1" customWidth="1"/>
    <col min="31" max="31" width="11.5703125" style="197"/>
    <col min="32" max="32" width="11.5703125" style="197" customWidth="1"/>
    <col min="33" max="16384" width="11.5703125" style="197"/>
  </cols>
  <sheetData>
    <row r="1" spans="1:30" ht="33.75" customHeight="1">
      <c r="A1" s="228"/>
      <c r="B1" s="224"/>
      <c r="C1" s="224"/>
      <c r="D1" s="224"/>
      <c r="E1" s="39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92"/>
      <c r="AB1" s="192"/>
      <c r="AC1" s="349"/>
    </row>
    <row r="2" spans="1:30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350"/>
      <c r="AB2" s="350"/>
      <c r="AC2" s="351"/>
    </row>
    <row r="3" spans="1:30" ht="14.25" customHeight="1">
      <c r="A3" s="229"/>
      <c r="B3" s="230"/>
      <c r="C3" s="230"/>
      <c r="D3" s="231"/>
      <c r="E3" s="39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1"/>
      <c r="Y3" s="251"/>
      <c r="Z3" s="261"/>
      <c r="AA3" s="261"/>
      <c r="AB3" s="261"/>
      <c r="AC3" s="430"/>
    </row>
    <row r="4" spans="1:30" ht="24.7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350"/>
      <c r="AB4" s="350"/>
      <c r="AC4" s="352"/>
    </row>
    <row r="5" spans="1:30" ht="12.75" customHeight="1">
      <c r="A5" s="229"/>
      <c r="B5" s="230"/>
      <c r="C5" s="230"/>
      <c r="D5" s="231"/>
      <c r="E5" s="39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248"/>
      <c r="R5" s="248"/>
      <c r="S5" s="248"/>
      <c r="T5" s="249"/>
      <c r="U5" s="250"/>
      <c r="V5" s="261"/>
      <c r="W5" s="261"/>
      <c r="X5" s="251"/>
      <c r="Y5" s="251"/>
      <c r="Z5" s="261"/>
      <c r="AA5" s="261"/>
      <c r="AB5" s="261"/>
      <c r="AC5" s="430"/>
    </row>
    <row r="6" spans="1:30" ht="17.25" customHeight="1">
      <c r="A6" s="229"/>
      <c r="B6" s="230"/>
      <c r="C6" s="230"/>
      <c r="D6" s="232" t="s">
        <v>32</v>
      </c>
      <c r="E6" s="396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248"/>
      <c r="R6" s="248"/>
      <c r="S6" s="248"/>
      <c r="T6" s="249"/>
      <c r="U6" s="212" t="s">
        <v>98</v>
      </c>
      <c r="V6" s="261"/>
      <c r="W6" s="261"/>
      <c r="X6" s="251"/>
      <c r="Y6" s="251"/>
      <c r="Z6" s="261"/>
      <c r="AA6" s="261"/>
      <c r="AB6" s="261"/>
      <c r="AC6" s="430"/>
    </row>
    <row r="7" spans="1:30" ht="13.5" customHeight="1">
      <c r="A7" s="229"/>
      <c r="B7" s="230"/>
      <c r="C7" s="230"/>
      <c r="D7" s="231"/>
      <c r="E7" s="39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248"/>
      <c r="R7" s="248"/>
      <c r="S7" s="248"/>
      <c r="T7" s="249"/>
      <c r="U7" s="252" t="s">
        <v>6</v>
      </c>
      <c r="V7" s="261"/>
      <c r="W7" s="261"/>
      <c r="X7" s="251"/>
      <c r="Y7" s="251"/>
      <c r="Z7" s="261"/>
      <c r="AA7" s="261"/>
      <c r="AB7" s="261"/>
      <c r="AC7" s="430"/>
    </row>
    <row r="8" spans="1:30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249"/>
      <c r="R8" s="249"/>
      <c r="S8" s="249"/>
      <c r="T8" s="249"/>
      <c r="U8" s="249" t="s">
        <v>5</v>
      </c>
      <c r="V8" s="261"/>
      <c r="W8" s="249"/>
      <c r="X8" s="293"/>
      <c r="Y8" s="251"/>
      <c r="Z8" s="261"/>
      <c r="AA8" s="261"/>
      <c r="AB8" s="261"/>
      <c r="AC8" s="430"/>
    </row>
    <row r="9" spans="1:30" ht="18.75" customHeight="1">
      <c r="A9" s="229"/>
      <c r="B9" s="230"/>
      <c r="C9" s="230"/>
      <c r="D9" s="231"/>
      <c r="E9" s="39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248"/>
      <c r="R9" s="248"/>
      <c r="S9" s="248"/>
      <c r="T9" s="249"/>
      <c r="U9" s="252" t="s">
        <v>6</v>
      </c>
      <c r="V9" s="261"/>
      <c r="W9" s="249"/>
      <c r="X9" s="294"/>
      <c r="Y9" s="251"/>
      <c r="Z9" s="261"/>
      <c r="AA9" s="261"/>
      <c r="AB9" s="261"/>
      <c r="AC9" s="430"/>
    </row>
    <row r="10" spans="1:30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261</v>
      </c>
      <c r="L10" s="527" t="s">
        <v>331</v>
      </c>
      <c r="M10" s="526" t="s">
        <v>333</v>
      </c>
      <c r="N10" s="71"/>
      <c r="O10" s="66"/>
      <c r="P10" s="540" t="s">
        <v>567</v>
      </c>
      <c r="Q10" s="248"/>
      <c r="R10" s="248"/>
      <c r="S10" s="248"/>
      <c r="T10" s="261"/>
      <c r="U10" s="212" t="s">
        <v>97</v>
      </c>
      <c r="V10" s="261"/>
      <c r="W10" s="249"/>
      <c r="X10" s="251"/>
      <c r="Y10" s="251"/>
      <c r="Z10" s="261"/>
      <c r="AA10" s="261"/>
      <c r="AB10" s="261"/>
      <c r="AC10" s="430"/>
    </row>
    <row r="11" spans="1:30" ht="16.5" customHeight="1">
      <c r="A11" s="229"/>
      <c r="B11" s="230"/>
      <c r="C11" s="230"/>
      <c r="D11" s="231"/>
      <c r="E11" s="39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248"/>
      <c r="R11" s="248"/>
      <c r="S11" s="248"/>
      <c r="T11" s="249"/>
      <c r="U11" s="252" t="s">
        <v>6</v>
      </c>
      <c r="V11" s="261"/>
      <c r="W11" s="249"/>
      <c r="X11" s="295"/>
      <c r="Y11" s="251"/>
      <c r="Z11" s="261"/>
      <c r="AA11" s="261"/>
      <c r="AB11" s="261"/>
      <c r="AC11" s="430"/>
    </row>
    <row r="12" spans="1:30" ht="23.25" customHeight="1" thickBot="1">
      <c r="A12" s="233"/>
      <c r="B12" s="234"/>
      <c r="C12" s="234"/>
      <c r="D12" s="235"/>
      <c r="E12" s="397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253"/>
      <c r="R12" s="253"/>
      <c r="S12" s="253"/>
      <c r="T12" s="253"/>
      <c r="U12" s="253"/>
      <c r="V12" s="302"/>
      <c r="W12" s="254"/>
      <c r="X12" s="296"/>
      <c r="Y12" s="296"/>
      <c r="Z12" s="302"/>
      <c r="AA12" s="1051" t="s">
        <v>564</v>
      </c>
      <c r="AB12" s="1051"/>
      <c r="AC12" s="1052"/>
    </row>
    <row r="13" spans="1:30" ht="15.75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91" t="s">
        <v>127</v>
      </c>
      <c r="Y13" s="711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0" ht="15.75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92"/>
      <c r="Y14" s="715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0" s="735" customFormat="1" ht="29.25" customHeight="1" thickBot="1">
      <c r="A15" s="731" t="s">
        <v>50</v>
      </c>
      <c r="B15" s="732"/>
      <c r="C15" s="732"/>
      <c r="D15" s="733" t="s">
        <v>51</v>
      </c>
      <c r="E15" s="734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29"/>
    </row>
    <row r="16" spans="1:30" s="333" customFormat="1" ht="29.25" customHeight="1" thickBot="1">
      <c r="A16" s="327">
        <v>2</v>
      </c>
      <c r="B16" s="328">
        <v>1</v>
      </c>
      <c r="C16" s="328"/>
      <c r="D16" s="660"/>
      <c r="E16" s="661"/>
      <c r="F16" s="1082" t="s">
        <v>312</v>
      </c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4"/>
      <c r="R16" s="330"/>
      <c r="S16" s="330"/>
      <c r="T16" s="330"/>
      <c r="U16" s="330"/>
      <c r="V16" s="330"/>
      <c r="W16" s="330"/>
      <c r="X16" s="331">
        <f t="shared" ref="X16:AC16" si="0">SUM(X18:X37)</f>
        <v>3674000</v>
      </c>
      <c r="Y16" s="331">
        <f t="shared" si="0"/>
        <v>918500</v>
      </c>
      <c r="Z16" s="331">
        <f t="shared" si="0"/>
        <v>918500</v>
      </c>
      <c r="AA16" s="331">
        <f t="shared" si="0"/>
        <v>918500</v>
      </c>
      <c r="AB16" s="331">
        <f t="shared" si="0"/>
        <v>918500</v>
      </c>
      <c r="AC16" s="662">
        <f t="shared" si="0"/>
        <v>3674000</v>
      </c>
      <c r="AD16" s="842"/>
    </row>
    <row r="17" spans="1:30" s="414" customFormat="1" ht="29.25" customHeight="1">
      <c r="A17" s="648">
        <v>2</v>
      </c>
      <c r="B17" s="649">
        <v>1</v>
      </c>
      <c r="C17" s="649">
        <v>1</v>
      </c>
      <c r="D17" s="649">
        <v>1</v>
      </c>
      <c r="E17" s="407"/>
      <c r="F17" s="518" t="s">
        <v>53</v>
      </c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410"/>
      <c r="S17" s="410"/>
      <c r="T17" s="410"/>
      <c r="U17" s="410"/>
      <c r="V17" s="410"/>
      <c r="W17" s="410"/>
      <c r="X17" s="445"/>
      <c r="Y17" s="411"/>
      <c r="Z17" s="410"/>
      <c r="AA17" s="410"/>
      <c r="AB17" s="410"/>
      <c r="AC17" s="519"/>
      <c r="AD17" s="830"/>
    </row>
    <row r="18" spans="1:30" s="414" customFormat="1" ht="29.25" customHeight="1">
      <c r="A18" s="405">
        <v>2</v>
      </c>
      <c r="B18" s="406">
        <v>1</v>
      </c>
      <c r="C18" s="406">
        <v>1</v>
      </c>
      <c r="D18" s="406">
        <v>1</v>
      </c>
      <c r="E18" s="407" t="s">
        <v>259</v>
      </c>
      <c r="F18" s="408" t="s">
        <v>54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559"/>
      <c r="R18" s="410"/>
      <c r="S18" s="410"/>
      <c r="T18" s="410"/>
      <c r="U18" s="410"/>
      <c r="V18" s="410"/>
      <c r="W18" s="411"/>
      <c r="X18" s="411">
        <v>2674000</v>
      </c>
      <c r="Y18" s="411">
        <f t="shared" ref="Y18:Y25" si="1">+X18/4</f>
        <v>668500</v>
      </c>
      <c r="Z18" s="412">
        <f>+Y18</f>
        <v>668500</v>
      </c>
      <c r="AA18" s="412">
        <f>+Z18</f>
        <v>668500</v>
      </c>
      <c r="AB18" s="412">
        <f>+AA18</f>
        <v>668500</v>
      </c>
      <c r="AC18" s="413">
        <f t="shared" ref="AC18:AC30" si="2">+Y18+Z18+AA18+AB18</f>
        <v>2674000</v>
      </c>
      <c r="AD18" s="830">
        <f>222800*12</f>
        <v>2673600</v>
      </c>
    </row>
    <row r="19" spans="1:30" s="414" customFormat="1" ht="29.25" customHeight="1">
      <c r="A19" s="405">
        <v>2</v>
      </c>
      <c r="B19" s="406">
        <v>1</v>
      </c>
      <c r="C19" s="406">
        <v>1</v>
      </c>
      <c r="D19" s="406">
        <v>2</v>
      </c>
      <c r="E19" s="407" t="s">
        <v>280</v>
      </c>
      <c r="F19" s="408" t="s">
        <v>575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559"/>
      <c r="R19" s="410"/>
      <c r="S19" s="410"/>
      <c r="T19" s="410"/>
      <c r="U19" s="410"/>
      <c r="V19" s="410"/>
      <c r="W19" s="410"/>
      <c r="X19" s="411">
        <v>0</v>
      </c>
      <c r="Y19" s="411">
        <f t="shared" si="1"/>
        <v>0</v>
      </c>
      <c r="Z19" s="412">
        <f t="shared" ref="Z19:AB20" si="3">+Y19</f>
        <v>0</v>
      </c>
      <c r="AA19" s="412">
        <f t="shared" si="3"/>
        <v>0</v>
      </c>
      <c r="AB19" s="412">
        <f t="shared" si="3"/>
        <v>0</v>
      </c>
      <c r="AC19" s="413">
        <f t="shared" si="2"/>
        <v>0</v>
      </c>
      <c r="AD19" s="830"/>
    </row>
    <row r="20" spans="1:30" s="414" customFormat="1" ht="29.2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260</v>
      </c>
      <c r="F20" s="408" t="s">
        <v>242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411">
        <v>0</v>
      </c>
      <c r="Y20" s="411">
        <f t="shared" si="1"/>
        <v>0</v>
      </c>
      <c r="Z20" s="412">
        <f t="shared" si="3"/>
        <v>0</v>
      </c>
      <c r="AA20" s="412">
        <f t="shared" si="3"/>
        <v>0</v>
      </c>
      <c r="AB20" s="412">
        <f t="shared" si="3"/>
        <v>0</v>
      </c>
      <c r="AC20" s="413">
        <f t="shared" si="2"/>
        <v>0</v>
      </c>
      <c r="AD20" s="830"/>
    </row>
    <row r="21" spans="1:30" s="414" customFormat="1" ht="29.25" customHeight="1">
      <c r="A21" s="648">
        <v>2</v>
      </c>
      <c r="B21" s="649">
        <v>1</v>
      </c>
      <c r="C21" s="649">
        <v>1</v>
      </c>
      <c r="D21" s="649">
        <v>3</v>
      </c>
      <c r="E21" s="407"/>
      <c r="F21" s="518" t="s">
        <v>164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411">
        <v>0</v>
      </c>
      <c r="Y21" s="411">
        <f t="shared" si="1"/>
        <v>0</v>
      </c>
      <c r="Z21" s="412">
        <f>+Y21</f>
        <v>0</v>
      </c>
      <c r="AA21" s="412">
        <f>+Z21</f>
        <v>0</v>
      </c>
      <c r="AB21" s="412">
        <f>+AA21</f>
        <v>0</v>
      </c>
      <c r="AC21" s="413">
        <f t="shared" si="2"/>
        <v>0</v>
      </c>
      <c r="AD21" s="830"/>
    </row>
    <row r="22" spans="1:30" s="414" customFormat="1" ht="29.25" customHeight="1">
      <c r="A22" s="648">
        <v>2</v>
      </c>
      <c r="B22" s="649">
        <v>1</v>
      </c>
      <c r="C22" s="649">
        <v>1</v>
      </c>
      <c r="D22" s="649">
        <v>4</v>
      </c>
      <c r="E22" s="407"/>
      <c r="F22" s="518" t="s">
        <v>165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411">
        <v>500000</v>
      </c>
      <c r="Y22" s="411">
        <f t="shared" si="1"/>
        <v>125000</v>
      </c>
      <c r="Z22" s="412">
        <f t="shared" ref="Z22:AB23" si="4">+Y22</f>
        <v>125000</v>
      </c>
      <c r="AA22" s="412">
        <f t="shared" si="4"/>
        <v>125000</v>
      </c>
      <c r="AB22" s="412">
        <f t="shared" si="4"/>
        <v>125000</v>
      </c>
      <c r="AC22" s="413">
        <f t="shared" si="2"/>
        <v>500000</v>
      </c>
      <c r="AD22" s="830"/>
    </row>
    <row r="23" spans="1:30" s="414" customFormat="1" ht="29.25" customHeight="1">
      <c r="A23" s="405">
        <v>2</v>
      </c>
      <c r="B23" s="406">
        <v>1</v>
      </c>
      <c r="C23" s="406">
        <v>1</v>
      </c>
      <c r="D23" s="406">
        <v>5</v>
      </c>
      <c r="E23" s="407" t="s">
        <v>261</v>
      </c>
      <c r="F23" s="408" t="s">
        <v>167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411">
        <v>250000</v>
      </c>
      <c r="Y23" s="411">
        <f t="shared" si="1"/>
        <v>62500</v>
      </c>
      <c r="Z23" s="412">
        <f t="shared" si="4"/>
        <v>62500</v>
      </c>
      <c r="AA23" s="412">
        <f t="shared" si="4"/>
        <v>62500</v>
      </c>
      <c r="AB23" s="412">
        <f t="shared" si="4"/>
        <v>62500</v>
      </c>
      <c r="AC23" s="413">
        <f t="shared" si="2"/>
        <v>250000</v>
      </c>
      <c r="AD23" s="830"/>
    </row>
    <row r="24" spans="1:30" s="414" customFormat="1" ht="29.25" customHeight="1">
      <c r="A24" s="405">
        <v>2</v>
      </c>
      <c r="B24" s="406">
        <v>1</v>
      </c>
      <c r="C24" s="406">
        <v>1</v>
      </c>
      <c r="D24" s="406">
        <v>5</v>
      </c>
      <c r="E24" s="407" t="s">
        <v>258</v>
      </c>
      <c r="F24" s="408" t="s">
        <v>385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411">
        <v>0</v>
      </c>
      <c r="Y24" s="411">
        <f>+X24/4</f>
        <v>0</v>
      </c>
      <c r="Z24" s="412">
        <f t="shared" ref="Z24:AB25" si="5">+Y24</f>
        <v>0</v>
      </c>
      <c r="AA24" s="412">
        <f t="shared" si="5"/>
        <v>0</v>
      </c>
      <c r="AB24" s="412">
        <f t="shared" si="5"/>
        <v>0</v>
      </c>
      <c r="AC24" s="413">
        <f>+Y24+Z24+AA24+AB24</f>
        <v>0</v>
      </c>
      <c r="AD24" s="830"/>
    </row>
    <row r="25" spans="1:30" s="414" customFormat="1" ht="29.25" customHeight="1">
      <c r="A25" s="405">
        <v>2</v>
      </c>
      <c r="B25" s="406">
        <v>1</v>
      </c>
      <c r="C25" s="406">
        <v>2</v>
      </c>
      <c r="D25" s="406">
        <v>2</v>
      </c>
      <c r="E25" s="515" t="s">
        <v>262</v>
      </c>
      <c r="F25" s="408" t="s">
        <v>169</v>
      </c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410"/>
      <c r="S25" s="410"/>
      <c r="T25" s="410"/>
      <c r="U25" s="410"/>
      <c r="V25" s="410"/>
      <c r="W25" s="410"/>
      <c r="X25" s="411">
        <f>+W25/4</f>
        <v>0</v>
      </c>
      <c r="Y25" s="411">
        <f t="shared" si="1"/>
        <v>0</v>
      </c>
      <c r="Z25" s="412">
        <f t="shared" si="5"/>
        <v>0</v>
      </c>
      <c r="AA25" s="412">
        <f t="shared" si="5"/>
        <v>0</v>
      </c>
      <c r="AB25" s="412">
        <f t="shared" si="5"/>
        <v>0</v>
      </c>
      <c r="AC25" s="413">
        <f t="shared" si="2"/>
        <v>0</v>
      </c>
      <c r="AD25" s="830"/>
    </row>
    <row r="26" spans="1:30" s="414" customFormat="1" ht="29.25" customHeight="1">
      <c r="A26" s="405">
        <v>2</v>
      </c>
      <c r="B26" s="406">
        <v>1</v>
      </c>
      <c r="C26" s="406">
        <v>2</v>
      </c>
      <c r="D26" s="406">
        <v>2</v>
      </c>
      <c r="E26" s="407" t="s">
        <v>263</v>
      </c>
      <c r="F26" s="408" t="s">
        <v>170</v>
      </c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410"/>
      <c r="S26" s="410"/>
      <c r="T26" s="410"/>
      <c r="U26" s="410"/>
      <c r="V26" s="410"/>
      <c r="W26" s="410"/>
      <c r="X26" s="411">
        <f t="shared" ref="X26:Y28" si="6">+W26/4</f>
        <v>0</v>
      </c>
      <c r="Y26" s="411">
        <f t="shared" si="6"/>
        <v>0</v>
      </c>
      <c r="Z26" s="412">
        <f t="shared" ref="Z26:AB30" si="7">+Y26</f>
        <v>0</v>
      </c>
      <c r="AA26" s="412">
        <f t="shared" si="7"/>
        <v>0</v>
      </c>
      <c r="AB26" s="412">
        <f t="shared" si="7"/>
        <v>0</v>
      </c>
      <c r="AC26" s="413">
        <f t="shared" si="2"/>
        <v>0</v>
      </c>
      <c r="AD26" s="830"/>
    </row>
    <row r="27" spans="1:30" s="414" customFormat="1" ht="29.25" customHeight="1">
      <c r="A27" s="405">
        <v>2</v>
      </c>
      <c r="B27" s="406">
        <v>1</v>
      </c>
      <c r="C27" s="406">
        <v>2</v>
      </c>
      <c r="D27" s="406">
        <v>2</v>
      </c>
      <c r="E27" s="407" t="s">
        <v>260</v>
      </c>
      <c r="F27" s="408" t="s">
        <v>171</v>
      </c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410"/>
      <c r="S27" s="410"/>
      <c r="T27" s="410"/>
      <c r="U27" s="410"/>
      <c r="V27" s="410"/>
      <c r="W27" s="410"/>
      <c r="X27" s="411">
        <f t="shared" si="6"/>
        <v>0</v>
      </c>
      <c r="Y27" s="411">
        <f t="shared" si="6"/>
        <v>0</v>
      </c>
      <c r="Z27" s="412">
        <f t="shared" si="7"/>
        <v>0</v>
      </c>
      <c r="AA27" s="412">
        <f t="shared" si="7"/>
        <v>0</v>
      </c>
      <c r="AB27" s="412">
        <f t="shared" si="7"/>
        <v>0</v>
      </c>
      <c r="AC27" s="413">
        <f t="shared" si="2"/>
        <v>0</v>
      </c>
      <c r="AD27" s="830"/>
    </row>
    <row r="28" spans="1:30" s="414" customFormat="1" ht="29.25" customHeight="1">
      <c r="A28" s="405">
        <v>2</v>
      </c>
      <c r="B28" s="406">
        <v>1</v>
      </c>
      <c r="C28" s="406">
        <v>2</v>
      </c>
      <c r="D28" s="406">
        <v>2</v>
      </c>
      <c r="E28" s="407" t="s">
        <v>264</v>
      </c>
      <c r="F28" s="408" t="s">
        <v>172</v>
      </c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410"/>
      <c r="S28" s="410"/>
      <c r="T28" s="410"/>
      <c r="U28" s="410"/>
      <c r="V28" s="410"/>
      <c r="W28" s="408"/>
      <c r="X28" s="411">
        <f t="shared" si="6"/>
        <v>0</v>
      </c>
      <c r="Y28" s="411">
        <f t="shared" si="6"/>
        <v>0</v>
      </c>
      <c r="Z28" s="412">
        <f t="shared" si="7"/>
        <v>0</v>
      </c>
      <c r="AA28" s="412">
        <f t="shared" si="7"/>
        <v>0</v>
      </c>
      <c r="AB28" s="412">
        <f t="shared" si="7"/>
        <v>0</v>
      </c>
      <c r="AC28" s="413">
        <f t="shared" si="2"/>
        <v>0</v>
      </c>
      <c r="AD28" s="830"/>
    </row>
    <row r="29" spans="1:30" s="414" customFormat="1" ht="29.25" customHeight="1">
      <c r="A29" s="405">
        <v>2</v>
      </c>
      <c r="B29" s="406">
        <v>1</v>
      </c>
      <c r="C29" s="406">
        <v>3</v>
      </c>
      <c r="D29" s="406">
        <v>1</v>
      </c>
      <c r="E29" s="407" t="s">
        <v>259</v>
      </c>
      <c r="F29" s="561" t="s">
        <v>95</v>
      </c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411">
        <v>250000</v>
      </c>
      <c r="Y29" s="411">
        <f>+X29/4</f>
        <v>62500</v>
      </c>
      <c r="Z29" s="412">
        <f t="shared" si="7"/>
        <v>62500</v>
      </c>
      <c r="AA29" s="412">
        <f t="shared" si="7"/>
        <v>62500</v>
      </c>
      <c r="AB29" s="412">
        <f t="shared" si="7"/>
        <v>62500</v>
      </c>
      <c r="AC29" s="413">
        <f t="shared" si="2"/>
        <v>250000</v>
      </c>
      <c r="AD29" s="830"/>
    </row>
    <row r="30" spans="1:30" s="414" customFormat="1" ht="29.25" customHeight="1">
      <c r="A30" s="405">
        <v>2</v>
      </c>
      <c r="B30" s="406">
        <v>1</v>
      </c>
      <c r="C30" s="406">
        <v>3</v>
      </c>
      <c r="D30" s="406">
        <v>2</v>
      </c>
      <c r="E30" s="407" t="s">
        <v>259</v>
      </c>
      <c r="F30" s="561" t="s">
        <v>175</v>
      </c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410"/>
      <c r="S30" s="410"/>
      <c r="T30" s="410"/>
      <c r="U30" s="410"/>
      <c r="V30" s="410"/>
      <c r="W30" s="410"/>
      <c r="X30" s="411">
        <f>+W30/4</f>
        <v>0</v>
      </c>
      <c r="Y30" s="411">
        <f>+X30/4</f>
        <v>0</v>
      </c>
      <c r="Z30" s="412">
        <f t="shared" si="7"/>
        <v>0</v>
      </c>
      <c r="AA30" s="412">
        <f t="shared" si="7"/>
        <v>0</v>
      </c>
      <c r="AB30" s="412">
        <f t="shared" si="7"/>
        <v>0</v>
      </c>
      <c r="AC30" s="413">
        <f t="shared" si="2"/>
        <v>0</v>
      </c>
      <c r="AD30" s="830"/>
    </row>
    <row r="31" spans="1:30" s="414" customFormat="1" ht="29.25" customHeight="1">
      <c r="A31" s="819">
        <v>2</v>
      </c>
      <c r="B31" s="820">
        <v>1</v>
      </c>
      <c r="C31" s="820">
        <v>4</v>
      </c>
      <c r="D31" s="820">
        <v>2</v>
      </c>
      <c r="E31" s="407"/>
      <c r="F31" s="615" t="s">
        <v>176</v>
      </c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410"/>
      <c r="S31" s="410"/>
      <c r="T31" s="410"/>
      <c r="U31" s="410"/>
      <c r="V31" s="410"/>
      <c r="W31" s="410"/>
      <c r="X31" s="445"/>
      <c r="Y31" s="411"/>
      <c r="Z31" s="412"/>
      <c r="AA31" s="412"/>
      <c r="AB31" s="412"/>
      <c r="AC31" s="413"/>
      <c r="AD31" s="830"/>
    </row>
    <row r="32" spans="1:30" s="414" customFormat="1" ht="29.25" customHeight="1">
      <c r="A32" s="405">
        <v>2</v>
      </c>
      <c r="B32" s="406">
        <v>1</v>
      </c>
      <c r="C32" s="406">
        <v>4</v>
      </c>
      <c r="D32" s="406">
        <v>2</v>
      </c>
      <c r="E32" s="407" t="s">
        <v>262</v>
      </c>
      <c r="F32" s="561" t="s">
        <v>547</v>
      </c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445">
        <v>0</v>
      </c>
      <c r="Y32" s="411">
        <f>+X32/4</f>
        <v>0</v>
      </c>
      <c r="Z32" s="412">
        <f t="shared" ref="Z32:AB33" si="8">+Y32</f>
        <v>0</v>
      </c>
      <c r="AA32" s="412">
        <f t="shared" si="8"/>
        <v>0</v>
      </c>
      <c r="AB32" s="412">
        <f t="shared" si="8"/>
        <v>0</v>
      </c>
      <c r="AC32" s="413">
        <f>+Y32+Z32+AA32+AB32</f>
        <v>0</v>
      </c>
      <c r="AD32" s="830"/>
    </row>
    <row r="33" spans="1:32" s="414" customFormat="1" ht="29.25" customHeight="1">
      <c r="A33" s="405">
        <v>2</v>
      </c>
      <c r="B33" s="406">
        <v>1</v>
      </c>
      <c r="C33" s="406">
        <v>4</v>
      </c>
      <c r="D33" s="406">
        <v>2</v>
      </c>
      <c r="E33" s="407" t="s">
        <v>258</v>
      </c>
      <c r="F33" s="561" t="s">
        <v>548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445">
        <v>0</v>
      </c>
      <c r="Y33" s="411">
        <f>+X33/4</f>
        <v>0</v>
      </c>
      <c r="Z33" s="412">
        <f t="shared" si="8"/>
        <v>0</v>
      </c>
      <c r="AA33" s="412">
        <f t="shared" si="8"/>
        <v>0</v>
      </c>
      <c r="AB33" s="412">
        <f t="shared" si="8"/>
        <v>0</v>
      </c>
      <c r="AC33" s="413">
        <f>+Y33+Z33+AA33+AB33</f>
        <v>0</v>
      </c>
      <c r="AD33" s="830"/>
    </row>
    <row r="34" spans="1:32" s="414" customFormat="1" ht="29.25" customHeight="1">
      <c r="A34" s="648">
        <v>2</v>
      </c>
      <c r="B34" s="649">
        <v>1</v>
      </c>
      <c r="C34" s="649">
        <v>5</v>
      </c>
      <c r="D34" s="649"/>
      <c r="E34" s="614"/>
      <c r="F34" s="615" t="s">
        <v>180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563"/>
      <c r="Y34" s="411"/>
      <c r="Z34" s="412"/>
      <c r="AA34" s="412"/>
      <c r="AB34" s="412"/>
      <c r="AC34" s="413"/>
      <c r="AD34" s="844"/>
      <c r="AE34" s="671"/>
      <c r="AF34" s="672"/>
    </row>
    <row r="35" spans="1:32" s="414" customFormat="1" ht="29.25" customHeight="1">
      <c r="A35" s="405">
        <v>2</v>
      </c>
      <c r="B35" s="406">
        <v>1</v>
      </c>
      <c r="C35" s="406">
        <v>5</v>
      </c>
      <c r="D35" s="406">
        <v>1</v>
      </c>
      <c r="E35" s="614"/>
      <c r="F35" s="561" t="s">
        <v>177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445">
        <v>0</v>
      </c>
      <c r="Y35" s="411">
        <f>+X35/4</f>
        <v>0</v>
      </c>
      <c r="Z35" s="412">
        <f t="shared" ref="Z35:AB37" si="9">+Y35</f>
        <v>0</v>
      </c>
      <c r="AA35" s="412">
        <f t="shared" si="9"/>
        <v>0</v>
      </c>
      <c r="AB35" s="412">
        <f t="shared" si="9"/>
        <v>0</v>
      </c>
      <c r="AC35" s="413">
        <f>+Y35+Z35+AA35+AB35</f>
        <v>0</v>
      </c>
      <c r="AD35" s="844"/>
      <c r="AE35" s="671"/>
      <c r="AF35" s="672"/>
    </row>
    <row r="36" spans="1:32" s="414" customFormat="1" ht="29.25" customHeight="1">
      <c r="A36" s="405">
        <v>2</v>
      </c>
      <c r="B36" s="406">
        <v>1</v>
      </c>
      <c r="C36" s="406">
        <v>5</v>
      </c>
      <c r="D36" s="406">
        <v>2</v>
      </c>
      <c r="E36" s="614"/>
      <c r="F36" s="561" t="s">
        <v>178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445">
        <v>0</v>
      </c>
      <c r="Y36" s="411">
        <f>+X36/4</f>
        <v>0</v>
      </c>
      <c r="Z36" s="412">
        <f t="shared" si="9"/>
        <v>0</v>
      </c>
      <c r="AA36" s="412">
        <f t="shared" si="9"/>
        <v>0</v>
      </c>
      <c r="AB36" s="412">
        <f t="shared" si="9"/>
        <v>0</v>
      </c>
      <c r="AC36" s="413">
        <f>+Y36+Z36+AA36+AB36</f>
        <v>0</v>
      </c>
      <c r="AD36" s="844"/>
      <c r="AE36" s="671"/>
      <c r="AF36" s="672"/>
    </row>
    <row r="37" spans="1:32" s="414" customFormat="1" ht="29.25" customHeight="1">
      <c r="A37" s="405">
        <v>2</v>
      </c>
      <c r="B37" s="406">
        <v>1</v>
      </c>
      <c r="C37" s="406">
        <v>5</v>
      </c>
      <c r="D37" s="406">
        <v>3</v>
      </c>
      <c r="E37" s="614"/>
      <c r="F37" s="561" t="s">
        <v>179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563">
        <v>0</v>
      </c>
      <c r="Y37" s="411">
        <f>+X37/4</f>
        <v>0</v>
      </c>
      <c r="Z37" s="412">
        <f t="shared" si="9"/>
        <v>0</v>
      </c>
      <c r="AA37" s="412">
        <f t="shared" si="9"/>
        <v>0</v>
      </c>
      <c r="AB37" s="412">
        <f t="shared" si="9"/>
        <v>0</v>
      </c>
      <c r="AC37" s="413">
        <f>+Y37+Z37+AA37+AB37</f>
        <v>0</v>
      </c>
      <c r="AD37" s="844"/>
      <c r="AE37" s="671"/>
      <c r="AF37" s="672"/>
    </row>
    <row r="38" spans="1:32" s="575" customFormat="1" ht="29.25" customHeight="1" thickBot="1">
      <c r="A38" s="564"/>
      <c r="B38" s="565"/>
      <c r="C38" s="565"/>
      <c r="D38" s="565"/>
      <c r="E38" s="673"/>
      <c r="F38" s="567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9"/>
      <c r="R38" s="570"/>
      <c r="S38" s="570"/>
      <c r="T38" s="570"/>
      <c r="U38" s="570"/>
      <c r="V38" s="570"/>
      <c r="W38" s="570"/>
      <c r="X38" s="571"/>
      <c r="Y38" s="572"/>
      <c r="Z38" s="573"/>
      <c r="AA38" s="573"/>
      <c r="AB38" s="573"/>
      <c r="AC38" s="574"/>
      <c r="AD38" s="831"/>
    </row>
    <row r="39" spans="1:32" s="575" customFormat="1" ht="29.25" customHeight="1" thickBot="1">
      <c r="A39" s="576"/>
      <c r="B39" s="576"/>
      <c r="C39" s="576"/>
      <c r="D39" s="576"/>
      <c r="E39" s="57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425"/>
      <c r="Y39" s="578"/>
      <c r="Z39" s="579"/>
      <c r="AA39" s="579"/>
      <c r="AB39" s="579"/>
      <c r="AC39" s="579"/>
      <c r="AD39" s="831"/>
    </row>
    <row r="40" spans="1:32" s="326" customFormat="1" ht="29.25" customHeight="1" thickBot="1">
      <c r="A40" s="506">
        <v>2</v>
      </c>
      <c r="B40" s="507">
        <v>2</v>
      </c>
      <c r="C40" s="507"/>
      <c r="D40" s="508"/>
      <c r="E40" s="580"/>
      <c r="F40" s="1077" t="s">
        <v>313</v>
      </c>
      <c r="G40" s="1078"/>
      <c r="H40" s="1078"/>
      <c r="I40" s="1078"/>
      <c r="J40" s="1078"/>
      <c r="K40" s="1078"/>
      <c r="L40" s="1078"/>
      <c r="M40" s="1078"/>
      <c r="N40" s="1078"/>
      <c r="O40" s="1078"/>
      <c r="P40" s="1078"/>
      <c r="Q40" s="1078"/>
      <c r="R40" s="509"/>
      <c r="S40" s="509"/>
      <c r="T40" s="509"/>
      <c r="U40" s="509"/>
      <c r="V40" s="509"/>
      <c r="W40" s="509"/>
      <c r="X40" s="325">
        <f t="shared" ref="X40:AC40" si="10">SUM(X42:X72)</f>
        <v>950000</v>
      </c>
      <c r="Y40" s="325">
        <f t="shared" si="10"/>
        <v>237500</v>
      </c>
      <c r="Z40" s="325">
        <f t="shared" si="10"/>
        <v>237500</v>
      </c>
      <c r="AA40" s="325">
        <f t="shared" si="10"/>
        <v>237500</v>
      </c>
      <c r="AB40" s="325">
        <f t="shared" si="10"/>
        <v>237500</v>
      </c>
      <c r="AC40" s="325">
        <f t="shared" si="10"/>
        <v>950000</v>
      </c>
      <c r="AD40" s="843"/>
    </row>
    <row r="41" spans="1:32" s="414" customFormat="1" ht="29.25" customHeight="1">
      <c r="A41" s="648">
        <v>2</v>
      </c>
      <c r="B41" s="649">
        <v>2</v>
      </c>
      <c r="C41" s="649">
        <v>1</v>
      </c>
      <c r="D41" s="649"/>
      <c r="E41" s="407"/>
      <c r="F41" s="518" t="s">
        <v>56</v>
      </c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409"/>
      <c r="R41" s="410"/>
      <c r="S41" s="410"/>
      <c r="T41" s="410"/>
      <c r="U41" s="410"/>
      <c r="V41" s="410"/>
      <c r="W41" s="410"/>
      <c r="X41" s="445"/>
      <c r="Y41" s="411"/>
      <c r="Z41" s="410"/>
      <c r="AA41" s="410"/>
      <c r="AB41" s="410"/>
      <c r="AC41" s="519"/>
      <c r="AD41" s="830"/>
    </row>
    <row r="42" spans="1:32" s="414" customFormat="1" ht="29.25" customHeight="1">
      <c r="A42" s="405">
        <v>2</v>
      </c>
      <c r="B42" s="406">
        <v>2</v>
      </c>
      <c r="C42" s="406">
        <v>1</v>
      </c>
      <c r="D42" s="849">
        <v>2</v>
      </c>
      <c r="E42" s="407" t="s">
        <v>259</v>
      </c>
      <c r="F42" s="408" t="s">
        <v>276</v>
      </c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409"/>
      <c r="R42" s="410"/>
      <c r="S42" s="410"/>
      <c r="T42" s="410"/>
      <c r="U42" s="410"/>
      <c r="V42" s="410"/>
      <c r="W42" s="410"/>
      <c r="X42" s="445">
        <v>250000</v>
      </c>
      <c r="Y42" s="411">
        <f>+X42/4</f>
        <v>62500</v>
      </c>
      <c r="Z42" s="412">
        <f t="shared" ref="Z42:AB43" si="11">+Y42</f>
        <v>62500</v>
      </c>
      <c r="AA42" s="412">
        <f t="shared" si="11"/>
        <v>62500</v>
      </c>
      <c r="AB42" s="412">
        <f t="shared" si="11"/>
        <v>62500</v>
      </c>
      <c r="AC42" s="413">
        <f>+Y42+Z42+AA42+AB42</f>
        <v>250000</v>
      </c>
      <c r="AD42" s="830"/>
    </row>
    <row r="43" spans="1:32" s="414" customFormat="1" ht="29.25" customHeight="1">
      <c r="A43" s="405">
        <v>2</v>
      </c>
      <c r="B43" s="406">
        <v>2</v>
      </c>
      <c r="C43" s="406">
        <v>1</v>
      </c>
      <c r="D43" s="649">
        <v>3</v>
      </c>
      <c r="E43" s="407"/>
      <c r="F43" s="408" t="s">
        <v>181</v>
      </c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409"/>
      <c r="R43" s="410"/>
      <c r="S43" s="410"/>
      <c r="T43" s="410"/>
      <c r="U43" s="410"/>
      <c r="V43" s="410"/>
      <c r="W43" s="410"/>
      <c r="X43" s="445">
        <v>0</v>
      </c>
      <c r="Y43" s="411">
        <f t="shared" ref="Y43:Y71" si="12">+X43/4</f>
        <v>0</v>
      </c>
      <c r="Z43" s="412">
        <f t="shared" si="11"/>
        <v>0</v>
      </c>
      <c r="AA43" s="412">
        <f t="shared" si="11"/>
        <v>0</v>
      </c>
      <c r="AB43" s="412">
        <f t="shared" si="11"/>
        <v>0</v>
      </c>
      <c r="AC43" s="413">
        <f t="shared" ref="AC43:AC71" si="13">+Y43+Z43+AA43+AB43</f>
        <v>0</v>
      </c>
      <c r="AD43" s="830"/>
    </row>
    <row r="44" spans="1:32" s="414" customFormat="1" ht="29.25" customHeight="1">
      <c r="A44" s="405">
        <v>2</v>
      </c>
      <c r="B44" s="406">
        <v>2</v>
      </c>
      <c r="C44" s="406">
        <v>1</v>
      </c>
      <c r="D44" s="406">
        <v>8</v>
      </c>
      <c r="E44" s="407"/>
      <c r="F44" s="324" t="s">
        <v>183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408"/>
      <c r="S44" s="409"/>
      <c r="T44" s="408"/>
      <c r="U44" s="409"/>
      <c r="V44" s="408"/>
      <c r="W44" s="410"/>
      <c r="X44" s="563">
        <v>0</v>
      </c>
      <c r="Y44" s="411">
        <f t="shared" si="12"/>
        <v>0</v>
      </c>
      <c r="Z44" s="412">
        <f t="shared" ref="Z44:AB70" si="14">+Y44</f>
        <v>0</v>
      </c>
      <c r="AA44" s="412">
        <f t="shared" si="14"/>
        <v>0</v>
      </c>
      <c r="AB44" s="412">
        <f t="shared" si="14"/>
        <v>0</v>
      </c>
      <c r="AC44" s="413">
        <f t="shared" si="13"/>
        <v>0</v>
      </c>
      <c r="AD44" s="830"/>
    </row>
    <row r="45" spans="1:32" s="414" customFormat="1" ht="29.25" customHeight="1">
      <c r="A45" s="405">
        <v>2</v>
      </c>
      <c r="B45" s="406">
        <v>2</v>
      </c>
      <c r="C45" s="406">
        <v>2</v>
      </c>
      <c r="D45" s="406">
        <v>1</v>
      </c>
      <c r="E45" s="407"/>
      <c r="F45" s="324" t="s">
        <v>266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408"/>
      <c r="S45" s="409"/>
      <c r="T45" s="408"/>
      <c r="U45" s="409"/>
      <c r="V45" s="408"/>
      <c r="W45" s="410"/>
      <c r="X45" s="563">
        <v>0</v>
      </c>
      <c r="Y45" s="411">
        <f>+X45/4</f>
        <v>0</v>
      </c>
      <c r="Z45" s="412">
        <f>+Y45</f>
        <v>0</v>
      </c>
      <c r="AA45" s="412">
        <f>+Z45</f>
        <v>0</v>
      </c>
      <c r="AB45" s="412">
        <f>+AA45</f>
        <v>0</v>
      </c>
      <c r="AC45" s="413">
        <f>+Y45+Z45+AA45+AB45</f>
        <v>0</v>
      </c>
      <c r="AD45" s="832"/>
    </row>
    <row r="46" spans="1:32" s="414" customFormat="1" ht="29.25" customHeight="1">
      <c r="A46" s="405">
        <v>2</v>
      </c>
      <c r="B46" s="406">
        <v>2</v>
      </c>
      <c r="C46" s="406">
        <v>2</v>
      </c>
      <c r="D46" s="406">
        <v>2</v>
      </c>
      <c r="E46" s="407"/>
      <c r="F46" s="408" t="s">
        <v>59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410"/>
      <c r="S46" s="410"/>
      <c r="T46" s="410"/>
      <c r="U46" s="410"/>
      <c r="V46" s="410"/>
      <c r="W46" s="410"/>
      <c r="X46" s="563">
        <v>0</v>
      </c>
      <c r="Y46" s="411">
        <f t="shared" si="12"/>
        <v>0</v>
      </c>
      <c r="Z46" s="412">
        <f t="shared" si="14"/>
        <v>0</v>
      </c>
      <c r="AA46" s="412">
        <f t="shared" si="14"/>
        <v>0</v>
      </c>
      <c r="AB46" s="412">
        <f t="shared" si="14"/>
        <v>0</v>
      </c>
      <c r="AC46" s="413">
        <f t="shared" si="13"/>
        <v>0</v>
      </c>
      <c r="AD46" s="830"/>
    </row>
    <row r="47" spans="1:32" s="414" customFormat="1" ht="29.25" customHeight="1">
      <c r="A47" s="405">
        <v>2</v>
      </c>
      <c r="B47" s="406">
        <v>2</v>
      </c>
      <c r="C47" s="406">
        <v>3</v>
      </c>
      <c r="D47" s="406">
        <v>1</v>
      </c>
      <c r="E47" s="407" t="s">
        <v>259</v>
      </c>
      <c r="F47" s="408" t="s">
        <v>273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410"/>
      <c r="S47" s="410"/>
      <c r="T47" s="410"/>
      <c r="U47" s="410"/>
      <c r="V47" s="410"/>
      <c r="W47" s="410"/>
      <c r="X47" s="563">
        <v>0</v>
      </c>
      <c r="Y47" s="411">
        <f>+X47/4</f>
        <v>0</v>
      </c>
      <c r="Z47" s="412">
        <f t="shared" si="14"/>
        <v>0</v>
      </c>
      <c r="AA47" s="412">
        <f t="shared" si="14"/>
        <v>0</v>
      </c>
      <c r="AB47" s="412">
        <f t="shared" si="14"/>
        <v>0</v>
      </c>
      <c r="AC47" s="413">
        <f>+Y47+Z47+AA47+AB47</f>
        <v>0</v>
      </c>
      <c r="AD47" s="830"/>
    </row>
    <row r="48" spans="1:32" s="414" customFormat="1" ht="29.25" customHeight="1">
      <c r="A48" s="405">
        <v>2</v>
      </c>
      <c r="B48" s="406">
        <v>2</v>
      </c>
      <c r="C48" s="406">
        <v>3</v>
      </c>
      <c r="D48" s="406">
        <v>2</v>
      </c>
      <c r="E48" s="407" t="s">
        <v>262</v>
      </c>
      <c r="F48" s="408" t="s">
        <v>274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410"/>
      <c r="S48" s="410"/>
      <c r="T48" s="410"/>
      <c r="U48" s="410"/>
      <c r="V48" s="410"/>
      <c r="W48" s="410"/>
      <c r="X48" s="563">
        <v>0</v>
      </c>
      <c r="Y48" s="411">
        <f>+X48/4</f>
        <v>0</v>
      </c>
      <c r="Z48" s="412">
        <f t="shared" si="14"/>
        <v>0</v>
      </c>
      <c r="AA48" s="412">
        <f t="shared" si="14"/>
        <v>0</v>
      </c>
      <c r="AB48" s="412">
        <f t="shared" si="14"/>
        <v>0</v>
      </c>
      <c r="AC48" s="413">
        <f>+Y48+Z48+AA48+AB48</f>
        <v>0</v>
      </c>
      <c r="AD48" s="830"/>
    </row>
    <row r="49" spans="1:30" s="414" customFormat="1" ht="29.25" customHeight="1">
      <c r="A49" s="405">
        <v>2</v>
      </c>
      <c r="B49" s="406">
        <v>2</v>
      </c>
      <c r="C49" s="406">
        <v>4</v>
      </c>
      <c r="D49" s="406">
        <v>1</v>
      </c>
      <c r="E49" s="407"/>
      <c r="F49" s="408" t="s">
        <v>130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409"/>
      <c r="R49" s="410"/>
      <c r="S49" s="410"/>
      <c r="T49" s="410"/>
      <c r="U49" s="410"/>
      <c r="V49" s="410"/>
      <c r="W49" s="410"/>
      <c r="X49" s="563">
        <v>0</v>
      </c>
      <c r="Y49" s="411">
        <f t="shared" si="12"/>
        <v>0</v>
      </c>
      <c r="Z49" s="412">
        <f t="shared" si="14"/>
        <v>0</v>
      </c>
      <c r="AA49" s="412">
        <f t="shared" si="14"/>
        <v>0</v>
      </c>
      <c r="AB49" s="412">
        <f t="shared" si="14"/>
        <v>0</v>
      </c>
      <c r="AC49" s="413">
        <f t="shared" si="13"/>
        <v>0</v>
      </c>
      <c r="AD49" s="830"/>
    </row>
    <row r="50" spans="1:30" s="414" customFormat="1" ht="29.25" customHeight="1">
      <c r="A50" s="405">
        <v>2</v>
      </c>
      <c r="B50" s="406">
        <v>2</v>
      </c>
      <c r="C50" s="406">
        <v>4</v>
      </c>
      <c r="D50" s="406">
        <v>2</v>
      </c>
      <c r="E50" s="407"/>
      <c r="F50" s="408" t="s">
        <v>269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409"/>
      <c r="R50" s="410"/>
      <c r="S50" s="410"/>
      <c r="T50" s="410"/>
      <c r="U50" s="410"/>
      <c r="V50" s="410"/>
      <c r="W50" s="410"/>
      <c r="X50" s="563">
        <v>0</v>
      </c>
      <c r="Y50" s="411">
        <f t="shared" si="12"/>
        <v>0</v>
      </c>
      <c r="Z50" s="412">
        <f t="shared" si="14"/>
        <v>0</v>
      </c>
      <c r="AA50" s="412">
        <f t="shared" si="14"/>
        <v>0</v>
      </c>
      <c r="AB50" s="412">
        <f t="shared" si="14"/>
        <v>0</v>
      </c>
      <c r="AC50" s="413">
        <f t="shared" si="13"/>
        <v>0</v>
      </c>
      <c r="AD50" s="830"/>
    </row>
    <row r="51" spans="1:30" s="414" customFormat="1" ht="29.25" customHeight="1">
      <c r="A51" s="405">
        <v>2</v>
      </c>
      <c r="B51" s="406">
        <v>2</v>
      </c>
      <c r="C51" s="406">
        <v>4</v>
      </c>
      <c r="D51" s="406">
        <v>4</v>
      </c>
      <c r="E51" s="407" t="s">
        <v>259</v>
      </c>
      <c r="F51" s="408" t="s">
        <v>371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563">
        <v>0</v>
      </c>
      <c r="Y51" s="411">
        <f t="shared" si="12"/>
        <v>0</v>
      </c>
      <c r="Z51" s="412">
        <f t="shared" si="14"/>
        <v>0</v>
      </c>
      <c r="AA51" s="412">
        <f t="shared" si="14"/>
        <v>0</v>
      </c>
      <c r="AB51" s="412">
        <f t="shared" si="14"/>
        <v>0</v>
      </c>
      <c r="AC51" s="413">
        <f t="shared" si="13"/>
        <v>0</v>
      </c>
      <c r="AD51" s="830"/>
    </row>
    <row r="52" spans="1:30" s="414" customFormat="1" ht="29.25" customHeight="1">
      <c r="A52" s="405">
        <v>2</v>
      </c>
      <c r="B52" s="406">
        <v>2</v>
      </c>
      <c r="C52" s="406">
        <v>5</v>
      </c>
      <c r="D52" s="406">
        <v>1</v>
      </c>
      <c r="E52" s="407" t="s">
        <v>259</v>
      </c>
      <c r="F52" s="581" t="s">
        <v>124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563">
        <v>0</v>
      </c>
      <c r="Y52" s="411">
        <f t="shared" si="12"/>
        <v>0</v>
      </c>
      <c r="Z52" s="412">
        <f t="shared" si="14"/>
        <v>0</v>
      </c>
      <c r="AA52" s="412">
        <f t="shared" si="14"/>
        <v>0</v>
      </c>
      <c r="AB52" s="412">
        <f t="shared" si="14"/>
        <v>0</v>
      </c>
      <c r="AC52" s="413">
        <f t="shared" si="13"/>
        <v>0</v>
      </c>
      <c r="AD52" s="830"/>
    </row>
    <row r="53" spans="1:30" s="414" customFormat="1" ht="29.25" customHeight="1">
      <c r="A53" s="405">
        <v>2</v>
      </c>
      <c r="B53" s="406">
        <v>2</v>
      </c>
      <c r="C53" s="406">
        <v>5</v>
      </c>
      <c r="D53" s="406">
        <v>3</v>
      </c>
      <c r="E53" s="407" t="s">
        <v>259</v>
      </c>
      <c r="F53" s="408" t="s">
        <v>267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563">
        <v>0</v>
      </c>
      <c r="Y53" s="411">
        <f>+X53/4</f>
        <v>0</v>
      </c>
      <c r="Z53" s="412">
        <f>+Y53</f>
        <v>0</v>
      </c>
      <c r="AA53" s="412">
        <f>+Z53</f>
        <v>0</v>
      </c>
      <c r="AB53" s="412">
        <f>+AA53</f>
        <v>0</v>
      </c>
      <c r="AC53" s="413">
        <f>+Y53+Z53+AA53+AB53</f>
        <v>0</v>
      </c>
      <c r="AD53" s="830"/>
    </row>
    <row r="54" spans="1:30" s="414" customFormat="1" ht="29.25" customHeight="1">
      <c r="A54" s="405">
        <v>2</v>
      </c>
      <c r="B54" s="406">
        <v>2</v>
      </c>
      <c r="C54" s="406">
        <v>5</v>
      </c>
      <c r="D54" s="406">
        <v>4</v>
      </c>
      <c r="E54" s="407" t="s">
        <v>259</v>
      </c>
      <c r="F54" s="408" t="s">
        <v>186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10"/>
      <c r="S54" s="410"/>
      <c r="T54" s="410"/>
      <c r="U54" s="410"/>
      <c r="V54" s="410"/>
      <c r="W54" s="410"/>
      <c r="X54" s="563">
        <v>0</v>
      </c>
      <c r="Y54" s="411">
        <f t="shared" si="12"/>
        <v>0</v>
      </c>
      <c r="Z54" s="412">
        <f t="shared" si="14"/>
        <v>0</v>
      </c>
      <c r="AA54" s="412">
        <f t="shared" si="14"/>
        <v>0</v>
      </c>
      <c r="AB54" s="412">
        <f t="shared" si="14"/>
        <v>0</v>
      </c>
      <c r="AC54" s="413">
        <f t="shared" si="13"/>
        <v>0</v>
      </c>
      <c r="AD54" s="830"/>
    </row>
    <row r="55" spans="1:30" s="414" customFormat="1" ht="29.25" customHeight="1">
      <c r="A55" s="405">
        <v>2</v>
      </c>
      <c r="B55" s="406">
        <v>2</v>
      </c>
      <c r="C55" s="406">
        <v>5</v>
      </c>
      <c r="D55" s="406">
        <v>8</v>
      </c>
      <c r="E55" s="407" t="s">
        <v>259</v>
      </c>
      <c r="F55" s="408" t="s">
        <v>224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10"/>
      <c r="S55" s="410"/>
      <c r="T55" s="410"/>
      <c r="U55" s="410"/>
      <c r="V55" s="410"/>
      <c r="W55" s="410"/>
      <c r="X55" s="563">
        <v>0</v>
      </c>
      <c r="Y55" s="411">
        <f>+X55/4</f>
        <v>0</v>
      </c>
      <c r="Z55" s="412">
        <f t="shared" si="14"/>
        <v>0</v>
      </c>
      <c r="AA55" s="412">
        <f t="shared" si="14"/>
        <v>0</v>
      </c>
      <c r="AB55" s="412">
        <f t="shared" si="14"/>
        <v>0</v>
      </c>
      <c r="AC55" s="413">
        <f>+Y55+Z55+AA55+AB55</f>
        <v>0</v>
      </c>
      <c r="AD55" s="830"/>
    </row>
    <row r="56" spans="1:30" s="414" customFormat="1" ht="29.25" customHeight="1">
      <c r="A56" s="848">
        <v>2</v>
      </c>
      <c r="B56" s="849">
        <v>2</v>
      </c>
      <c r="C56" s="849">
        <v>6</v>
      </c>
      <c r="D56" s="406"/>
      <c r="E56" s="407"/>
      <c r="F56" s="615" t="s">
        <v>187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10"/>
      <c r="S56" s="410"/>
      <c r="T56" s="410"/>
      <c r="U56" s="410"/>
      <c r="V56" s="410"/>
      <c r="W56" s="410"/>
      <c r="X56" s="563"/>
      <c r="Y56" s="411"/>
      <c r="Z56" s="412"/>
      <c r="AA56" s="412"/>
      <c r="AB56" s="412"/>
      <c r="AC56" s="413"/>
      <c r="AD56" s="830"/>
    </row>
    <row r="57" spans="1:30" s="414" customFormat="1" ht="29.25" customHeight="1">
      <c r="A57" s="405">
        <v>2</v>
      </c>
      <c r="B57" s="406">
        <v>2</v>
      </c>
      <c r="C57" s="406">
        <v>6</v>
      </c>
      <c r="D57" s="406">
        <v>1</v>
      </c>
      <c r="E57" s="407" t="s">
        <v>259</v>
      </c>
      <c r="F57" s="581" t="s">
        <v>188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563">
        <v>0</v>
      </c>
      <c r="Y57" s="411">
        <f t="shared" ref="Y57:Y64" si="15">+X57/4</f>
        <v>0</v>
      </c>
      <c r="Z57" s="412">
        <f t="shared" ref="Z57:AB64" si="16">+Y57</f>
        <v>0</v>
      </c>
      <c r="AA57" s="412">
        <f t="shared" si="16"/>
        <v>0</v>
      </c>
      <c r="AB57" s="412">
        <f t="shared" si="16"/>
        <v>0</v>
      </c>
      <c r="AC57" s="413">
        <f t="shared" ref="AC57:AC64" si="17">+Y57+Z57+AA57+AB57</f>
        <v>0</v>
      </c>
      <c r="AD57" s="830"/>
    </row>
    <row r="58" spans="1:30" s="414" customFormat="1" ht="29.25" customHeight="1">
      <c r="A58" s="405">
        <v>2</v>
      </c>
      <c r="B58" s="406">
        <v>2</v>
      </c>
      <c r="C58" s="406">
        <v>6</v>
      </c>
      <c r="D58" s="406">
        <v>2</v>
      </c>
      <c r="E58" s="407" t="s">
        <v>259</v>
      </c>
      <c r="F58" s="581" t="s">
        <v>354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563">
        <v>0</v>
      </c>
      <c r="Y58" s="411">
        <f t="shared" si="15"/>
        <v>0</v>
      </c>
      <c r="Z58" s="412">
        <f t="shared" si="16"/>
        <v>0</v>
      </c>
      <c r="AA58" s="412">
        <f t="shared" si="16"/>
        <v>0</v>
      </c>
      <c r="AB58" s="412">
        <f t="shared" si="16"/>
        <v>0</v>
      </c>
      <c r="AC58" s="413">
        <f t="shared" si="17"/>
        <v>0</v>
      </c>
      <c r="AD58" s="830"/>
    </row>
    <row r="59" spans="1:30" s="414" customFormat="1" ht="29.25" customHeight="1">
      <c r="A59" s="405">
        <v>2</v>
      </c>
      <c r="B59" s="406">
        <v>2</v>
      </c>
      <c r="C59" s="406">
        <v>6</v>
      </c>
      <c r="D59" s="406">
        <v>3</v>
      </c>
      <c r="E59" s="407"/>
      <c r="F59" s="561" t="s">
        <v>62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563">
        <v>0</v>
      </c>
      <c r="Y59" s="411">
        <f t="shared" si="15"/>
        <v>0</v>
      </c>
      <c r="Z59" s="412">
        <f t="shared" si="16"/>
        <v>0</v>
      </c>
      <c r="AA59" s="412">
        <f t="shared" si="16"/>
        <v>0</v>
      </c>
      <c r="AB59" s="412">
        <f t="shared" si="16"/>
        <v>0</v>
      </c>
      <c r="AC59" s="413">
        <f t="shared" si="17"/>
        <v>0</v>
      </c>
      <c r="AD59" s="830"/>
    </row>
    <row r="60" spans="1:30" s="414" customFormat="1" ht="29.25" customHeight="1">
      <c r="A60" s="405">
        <v>2</v>
      </c>
      <c r="B60" s="406">
        <v>2</v>
      </c>
      <c r="C60" s="406">
        <v>7</v>
      </c>
      <c r="D60" s="406">
        <v>1</v>
      </c>
      <c r="E60" s="614" t="s">
        <v>49</v>
      </c>
      <c r="F60" s="408" t="s">
        <v>64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563">
        <v>0</v>
      </c>
      <c r="Y60" s="411">
        <f t="shared" si="15"/>
        <v>0</v>
      </c>
      <c r="Z60" s="412">
        <f t="shared" si="16"/>
        <v>0</v>
      </c>
      <c r="AA60" s="412">
        <f t="shared" si="16"/>
        <v>0</v>
      </c>
      <c r="AB60" s="412">
        <f t="shared" si="16"/>
        <v>0</v>
      </c>
      <c r="AC60" s="413">
        <f t="shared" si="17"/>
        <v>0</v>
      </c>
      <c r="AD60" s="830"/>
    </row>
    <row r="61" spans="1:30" s="414" customFormat="1" ht="29.25" customHeight="1">
      <c r="A61" s="405">
        <v>2</v>
      </c>
      <c r="B61" s="406">
        <v>2</v>
      </c>
      <c r="C61" s="406">
        <v>7</v>
      </c>
      <c r="D61" s="406">
        <v>2</v>
      </c>
      <c r="E61" s="614" t="s">
        <v>49</v>
      </c>
      <c r="F61" s="408" t="s">
        <v>353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563">
        <v>0</v>
      </c>
      <c r="Y61" s="411">
        <f t="shared" si="15"/>
        <v>0</v>
      </c>
      <c r="Z61" s="412">
        <f t="shared" si="16"/>
        <v>0</v>
      </c>
      <c r="AA61" s="412">
        <f t="shared" si="16"/>
        <v>0</v>
      </c>
      <c r="AB61" s="412">
        <f t="shared" si="16"/>
        <v>0</v>
      </c>
      <c r="AC61" s="413">
        <f t="shared" si="17"/>
        <v>0</v>
      </c>
      <c r="AD61" s="830"/>
    </row>
    <row r="62" spans="1:30" s="414" customFormat="1" ht="29.25" customHeight="1">
      <c r="A62" s="405">
        <v>2</v>
      </c>
      <c r="B62" s="406">
        <v>2</v>
      </c>
      <c r="C62" s="406">
        <v>7</v>
      </c>
      <c r="D62" s="406">
        <v>2</v>
      </c>
      <c r="E62" s="614" t="s">
        <v>143</v>
      </c>
      <c r="F62" s="408" t="s">
        <v>65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563">
        <v>0</v>
      </c>
      <c r="Y62" s="411">
        <f t="shared" si="15"/>
        <v>0</v>
      </c>
      <c r="Z62" s="412">
        <f t="shared" si="16"/>
        <v>0</v>
      </c>
      <c r="AA62" s="412">
        <f t="shared" si="16"/>
        <v>0</v>
      </c>
      <c r="AB62" s="412">
        <f t="shared" si="16"/>
        <v>0</v>
      </c>
      <c r="AC62" s="413">
        <f t="shared" si="17"/>
        <v>0</v>
      </c>
      <c r="AD62" s="830"/>
    </row>
    <row r="63" spans="1:30" s="414" customFormat="1" ht="29.25" customHeight="1">
      <c r="A63" s="405">
        <v>2</v>
      </c>
      <c r="B63" s="406">
        <v>2</v>
      </c>
      <c r="C63" s="406">
        <v>7</v>
      </c>
      <c r="D63" s="406">
        <v>2</v>
      </c>
      <c r="E63" s="407" t="s">
        <v>144</v>
      </c>
      <c r="F63" s="561" t="s">
        <v>568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563">
        <v>0</v>
      </c>
      <c r="Y63" s="411">
        <f t="shared" si="15"/>
        <v>0</v>
      </c>
      <c r="Z63" s="412">
        <f t="shared" si="16"/>
        <v>0</v>
      </c>
      <c r="AA63" s="412">
        <f t="shared" si="16"/>
        <v>0</v>
      </c>
      <c r="AB63" s="412">
        <f t="shared" si="16"/>
        <v>0</v>
      </c>
      <c r="AC63" s="413">
        <f t="shared" si="17"/>
        <v>0</v>
      </c>
      <c r="AD63" s="830"/>
    </row>
    <row r="64" spans="1:30" s="414" customFormat="1" ht="29.25" customHeight="1">
      <c r="A64" s="405">
        <v>2</v>
      </c>
      <c r="B64" s="406">
        <v>2</v>
      </c>
      <c r="C64" s="406">
        <v>7</v>
      </c>
      <c r="D64" s="406">
        <v>2</v>
      </c>
      <c r="E64" s="407" t="s">
        <v>260</v>
      </c>
      <c r="F64" s="561" t="s">
        <v>284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563">
        <v>0</v>
      </c>
      <c r="Y64" s="411">
        <f t="shared" si="15"/>
        <v>0</v>
      </c>
      <c r="Z64" s="412">
        <f t="shared" si="16"/>
        <v>0</v>
      </c>
      <c r="AA64" s="412">
        <f t="shared" si="16"/>
        <v>0</v>
      </c>
      <c r="AB64" s="412">
        <f t="shared" si="16"/>
        <v>0</v>
      </c>
      <c r="AC64" s="413">
        <f t="shared" si="17"/>
        <v>0</v>
      </c>
      <c r="AD64" s="830"/>
    </row>
    <row r="65" spans="1:30" s="414" customFormat="1" ht="29.25" customHeight="1">
      <c r="A65" s="405">
        <v>2</v>
      </c>
      <c r="B65" s="406">
        <v>2</v>
      </c>
      <c r="C65" s="406">
        <v>8</v>
      </c>
      <c r="D65" s="406">
        <v>2</v>
      </c>
      <c r="E65" s="407" t="s">
        <v>259</v>
      </c>
      <c r="F65" s="408" t="s">
        <v>66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563">
        <v>0</v>
      </c>
      <c r="Y65" s="411">
        <f t="shared" si="12"/>
        <v>0</v>
      </c>
      <c r="Z65" s="412">
        <f t="shared" si="14"/>
        <v>0</v>
      </c>
      <c r="AA65" s="412">
        <f t="shared" si="14"/>
        <v>0</v>
      </c>
      <c r="AB65" s="412">
        <f t="shared" si="14"/>
        <v>0</v>
      </c>
      <c r="AC65" s="413">
        <f t="shared" si="13"/>
        <v>0</v>
      </c>
      <c r="AD65" s="830"/>
    </row>
    <row r="66" spans="1:30" s="414" customFormat="1" ht="29.25" customHeight="1">
      <c r="A66" s="405">
        <v>2</v>
      </c>
      <c r="B66" s="406">
        <v>2</v>
      </c>
      <c r="C66" s="406">
        <v>8</v>
      </c>
      <c r="D66" s="406">
        <v>6</v>
      </c>
      <c r="E66" s="407" t="s">
        <v>259</v>
      </c>
      <c r="F66" s="324" t="s">
        <v>207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563">
        <v>0</v>
      </c>
      <c r="Y66" s="411">
        <f t="shared" si="12"/>
        <v>0</v>
      </c>
      <c r="Z66" s="412">
        <f t="shared" si="14"/>
        <v>0</v>
      </c>
      <c r="AA66" s="412">
        <f t="shared" si="14"/>
        <v>0</v>
      </c>
      <c r="AB66" s="412">
        <f t="shared" si="14"/>
        <v>0</v>
      </c>
      <c r="AC66" s="413">
        <f t="shared" si="13"/>
        <v>0</v>
      </c>
      <c r="AD66" s="830"/>
    </row>
    <row r="67" spans="1:30" s="414" customFormat="1" ht="29.25" customHeight="1">
      <c r="A67" s="405">
        <v>2</v>
      </c>
      <c r="B67" s="406">
        <v>2</v>
      </c>
      <c r="C67" s="406">
        <v>8</v>
      </c>
      <c r="D67" s="406">
        <v>6</v>
      </c>
      <c r="E67" s="407" t="s">
        <v>262</v>
      </c>
      <c r="F67" s="324" t="s">
        <v>208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563">
        <v>0</v>
      </c>
      <c r="Y67" s="411">
        <f t="shared" si="12"/>
        <v>0</v>
      </c>
      <c r="Z67" s="412">
        <f t="shared" si="14"/>
        <v>0</v>
      </c>
      <c r="AA67" s="412">
        <f t="shared" si="14"/>
        <v>0</v>
      </c>
      <c r="AB67" s="412">
        <f t="shared" si="14"/>
        <v>0</v>
      </c>
      <c r="AC67" s="413">
        <f t="shared" si="13"/>
        <v>0</v>
      </c>
      <c r="AD67" s="830"/>
    </row>
    <row r="68" spans="1:30" s="414" customFormat="1" ht="29.25" customHeight="1">
      <c r="A68" s="405">
        <v>2</v>
      </c>
      <c r="B68" s="406">
        <v>2</v>
      </c>
      <c r="C68" s="406">
        <v>8</v>
      </c>
      <c r="D68" s="406">
        <v>6</v>
      </c>
      <c r="E68" s="407" t="s">
        <v>261</v>
      </c>
      <c r="F68" s="324" t="s">
        <v>368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563">
        <v>0</v>
      </c>
      <c r="Y68" s="411">
        <f t="shared" si="12"/>
        <v>0</v>
      </c>
      <c r="Z68" s="412">
        <f t="shared" si="14"/>
        <v>0</v>
      </c>
      <c r="AA68" s="412">
        <f t="shared" si="14"/>
        <v>0</v>
      </c>
      <c r="AB68" s="412">
        <f t="shared" si="14"/>
        <v>0</v>
      </c>
      <c r="AC68" s="413">
        <f t="shared" si="13"/>
        <v>0</v>
      </c>
      <c r="AD68" s="830"/>
    </row>
    <row r="69" spans="1:30" s="414" customFormat="1" ht="29.25" customHeight="1">
      <c r="A69" s="405">
        <v>2</v>
      </c>
      <c r="B69" s="406">
        <v>2</v>
      </c>
      <c r="C69" s="406">
        <v>8</v>
      </c>
      <c r="D69" s="406">
        <v>6</v>
      </c>
      <c r="E69" s="407" t="s">
        <v>258</v>
      </c>
      <c r="F69" s="324" t="s">
        <v>210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563">
        <v>0</v>
      </c>
      <c r="Y69" s="411">
        <f t="shared" si="12"/>
        <v>0</v>
      </c>
      <c r="Z69" s="412">
        <f t="shared" si="14"/>
        <v>0</v>
      </c>
      <c r="AA69" s="412">
        <f t="shared" si="14"/>
        <v>0</v>
      </c>
      <c r="AB69" s="412">
        <f t="shared" si="14"/>
        <v>0</v>
      </c>
      <c r="AC69" s="413">
        <f t="shared" si="13"/>
        <v>0</v>
      </c>
      <c r="AD69" s="830"/>
    </row>
    <row r="70" spans="1:30" s="602" customFormat="1" ht="29.25" customHeight="1">
      <c r="A70" s="594">
        <v>2</v>
      </c>
      <c r="B70" s="595">
        <v>2</v>
      </c>
      <c r="C70" s="595">
        <v>8</v>
      </c>
      <c r="D70" s="595">
        <v>7</v>
      </c>
      <c r="E70" s="651" t="s">
        <v>258</v>
      </c>
      <c r="F70" s="629" t="s">
        <v>212</v>
      </c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599"/>
      <c r="R70" s="597"/>
      <c r="S70" s="597"/>
      <c r="T70" s="597"/>
      <c r="U70" s="597"/>
      <c r="V70" s="597"/>
      <c r="W70" s="597"/>
      <c r="X70" s="563">
        <v>0</v>
      </c>
      <c r="Y70" s="521">
        <f t="shared" si="12"/>
        <v>0</v>
      </c>
      <c r="Z70" s="600">
        <f t="shared" si="14"/>
        <v>0</v>
      </c>
      <c r="AA70" s="600">
        <f t="shared" si="14"/>
        <v>0</v>
      </c>
      <c r="AB70" s="600">
        <f t="shared" si="14"/>
        <v>0</v>
      </c>
      <c r="AC70" s="601">
        <f t="shared" si="13"/>
        <v>0</v>
      </c>
      <c r="AD70" s="821"/>
    </row>
    <row r="71" spans="1:30" s="602" customFormat="1" ht="29.25" customHeight="1">
      <c r="A71" s="594">
        <v>2</v>
      </c>
      <c r="B71" s="595">
        <v>2</v>
      </c>
      <c r="C71" s="595">
        <v>8</v>
      </c>
      <c r="D71" s="595">
        <v>7</v>
      </c>
      <c r="E71" s="651" t="s">
        <v>260</v>
      </c>
      <c r="F71" s="408" t="s">
        <v>213</v>
      </c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599"/>
      <c r="R71" s="597"/>
      <c r="S71" s="597"/>
      <c r="T71" s="597"/>
      <c r="U71" s="597"/>
      <c r="V71" s="597"/>
      <c r="W71" s="597"/>
      <c r="X71" s="563">
        <v>500000</v>
      </c>
      <c r="Y71" s="521">
        <f t="shared" si="12"/>
        <v>125000</v>
      </c>
      <c r="Z71" s="600">
        <f t="shared" ref="Z71:AB72" si="18">+Y71</f>
        <v>125000</v>
      </c>
      <c r="AA71" s="600">
        <f t="shared" si="18"/>
        <v>125000</v>
      </c>
      <c r="AB71" s="600">
        <f t="shared" si="18"/>
        <v>125000</v>
      </c>
      <c r="AC71" s="601">
        <f t="shared" si="13"/>
        <v>500000</v>
      </c>
      <c r="AD71" s="821"/>
    </row>
    <row r="72" spans="1:30" s="414" customFormat="1" ht="29.25" customHeight="1">
      <c r="A72" s="405">
        <v>2</v>
      </c>
      <c r="B72" s="406">
        <v>2</v>
      </c>
      <c r="C72" s="406">
        <v>8</v>
      </c>
      <c r="D72" s="406">
        <v>9</v>
      </c>
      <c r="E72" s="407" t="s">
        <v>263</v>
      </c>
      <c r="F72" s="324" t="s">
        <v>191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563">
        <v>200000</v>
      </c>
      <c r="Y72" s="521">
        <f>+X72/4</f>
        <v>50000</v>
      </c>
      <c r="Z72" s="600">
        <f t="shared" si="18"/>
        <v>50000</v>
      </c>
      <c r="AA72" s="600">
        <f t="shared" si="18"/>
        <v>50000</v>
      </c>
      <c r="AB72" s="600">
        <f t="shared" si="18"/>
        <v>50000</v>
      </c>
      <c r="AC72" s="601">
        <f>+Y72+Z72+AA72+AB72</f>
        <v>200000</v>
      </c>
      <c r="AD72" s="830"/>
    </row>
    <row r="73" spans="1:30" s="575" customFormat="1" ht="29.25" customHeight="1" thickBot="1">
      <c r="A73" s="603"/>
      <c r="B73" s="406"/>
      <c r="C73" s="406"/>
      <c r="D73" s="406"/>
      <c r="E73" s="407"/>
      <c r="F73" s="408"/>
      <c r="G73" s="324"/>
      <c r="H73" s="324"/>
      <c r="I73" s="324"/>
      <c r="J73" s="307"/>
      <c r="K73" s="307"/>
      <c r="L73" s="307"/>
      <c r="M73" s="307"/>
      <c r="N73" s="307"/>
      <c r="O73" s="307"/>
      <c r="P73" s="307"/>
      <c r="Q73" s="652"/>
      <c r="R73" s="653"/>
      <c r="S73" s="653"/>
      <c r="T73" s="653"/>
      <c r="U73" s="653"/>
      <c r="V73" s="653"/>
      <c r="W73" s="653"/>
      <c r="X73" s="563"/>
      <c r="Y73" s="654"/>
      <c r="Z73" s="655"/>
      <c r="AA73" s="655"/>
      <c r="AB73" s="655"/>
      <c r="AC73" s="656"/>
      <c r="AD73" s="831"/>
    </row>
    <row r="74" spans="1:30" s="575" customFormat="1" ht="29.25" customHeight="1">
      <c r="A74" s="684"/>
      <c r="B74" s="667"/>
      <c r="C74" s="667"/>
      <c r="D74" s="667"/>
      <c r="E74" s="685"/>
      <c r="F74" s="589"/>
      <c r="G74" s="588"/>
      <c r="H74" s="588"/>
      <c r="I74" s="588"/>
      <c r="J74" s="315"/>
      <c r="K74" s="315"/>
      <c r="L74" s="315"/>
      <c r="M74" s="315"/>
      <c r="N74" s="315"/>
      <c r="O74" s="315"/>
      <c r="P74" s="315"/>
      <c r="Q74" s="686"/>
      <c r="R74" s="687"/>
      <c r="S74" s="687"/>
      <c r="T74" s="687"/>
      <c r="U74" s="687"/>
      <c r="V74" s="687"/>
      <c r="W74" s="687"/>
      <c r="X74" s="688"/>
      <c r="Y74" s="689"/>
      <c r="Z74" s="690"/>
      <c r="AA74" s="690"/>
      <c r="AB74" s="690"/>
      <c r="AC74" s="691"/>
      <c r="AD74" s="831"/>
    </row>
    <row r="75" spans="1:30" s="324" customFormat="1" ht="29.25" customHeight="1" thickBot="1">
      <c r="A75" s="423">
        <v>2</v>
      </c>
      <c r="B75" s="692">
        <v>3</v>
      </c>
      <c r="C75" s="692"/>
      <c r="D75" s="668"/>
      <c r="E75" s="683"/>
      <c r="F75" s="1097" t="s">
        <v>145</v>
      </c>
      <c r="G75" s="1098"/>
      <c r="H75" s="1098"/>
      <c r="I75" s="1098"/>
      <c r="J75" s="1098"/>
      <c r="K75" s="1098"/>
      <c r="L75" s="1098"/>
      <c r="M75" s="1098"/>
      <c r="N75" s="1098"/>
      <c r="O75" s="1098"/>
      <c r="P75" s="1098"/>
      <c r="Q75" s="1098"/>
      <c r="R75" s="610"/>
      <c r="S75" s="610"/>
      <c r="T75" s="610"/>
      <c r="U75" s="610"/>
      <c r="V75" s="610"/>
      <c r="W75" s="610"/>
      <c r="X75" s="693">
        <f t="shared" ref="X75:AC75" si="19">SUM(X77:X91)</f>
        <v>500000</v>
      </c>
      <c r="Y75" s="693">
        <f t="shared" si="19"/>
        <v>125000</v>
      </c>
      <c r="Z75" s="693">
        <f t="shared" si="19"/>
        <v>125000</v>
      </c>
      <c r="AA75" s="693">
        <f t="shared" si="19"/>
        <v>125000</v>
      </c>
      <c r="AB75" s="693">
        <f t="shared" si="19"/>
        <v>125000</v>
      </c>
      <c r="AC75" s="693">
        <f t="shared" si="19"/>
        <v>500000</v>
      </c>
      <c r="AD75" s="822"/>
    </row>
    <row r="76" spans="1:30" s="414" customFormat="1" ht="29.25" customHeight="1">
      <c r="A76" s="633">
        <v>2</v>
      </c>
      <c r="B76" s="585">
        <v>3</v>
      </c>
      <c r="C76" s="585">
        <v>1</v>
      </c>
      <c r="D76" s="585"/>
      <c r="E76" s="586"/>
      <c r="F76" s="587" t="s">
        <v>67</v>
      </c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9"/>
      <c r="S76" s="590"/>
      <c r="T76" s="589"/>
      <c r="U76" s="590"/>
      <c r="V76" s="589"/>
      <c r="W76" s="591"/>
      <c r="X76" s="680"/>
      <c r="Y76" s="592"/>
      <c r="Z76" s="592"/>
      <c r="AA76" s="592"/>
      <c r="AB76" s="592"/>
      <c r="AC76" s="332"/>
      <c r="AD76" s="830"/>
    </row>
    <row r="77" spans="1:30" s="414" customFormat="1" ht="29.25" customHeight="1">
      <c r="A77" s="405">
        <v>2</v>
      </c>
      <c r="B77" s="406">
        <v>3</v>
      </c>
      <c r="C77" s="406">
        <v>1</v>
      </c>
      <c r="D77" s="406">
        <v>1</v>
      </c>
      <c r="E77" s="407" t="s">
        <v>259</v>
      </c>
      <c r="F77" s="408" t="s">
        <v>68</v>
      </c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408"/>
      <c r="S77" s="409"/>
      <c r="T77" s="408"/>
      <c r="U77" s="409"/>
      <c r="V77" s="408"/>
      <c r="W77" s="410"/>
      <c r="X77" s="521">
        <v>0</v>
      </c>
      <c r="Y77" s="411">
        <f t="shared" ref="Y77:Y91" si="20">+X77/4</f>
        <v>0</v>
      </c>
      <c r="Z77" s="412">
        <f>+Y77</f>
        <v>0</v>
      </c>
      <c r="AA77" s="412">
        <f>+Z77</f>
        <v>0</v>
      </c>
      <c r="AB77" s="412">
        <f>+AA77</f>
        <v>0</v>
      </c>
      <c r="AC77" s="413">
        <f t="shared" ref="AC77:AC91" si="21">+Y77+Z77+AA77+AB77</f>
        <v>0</v>
      </c>
      <c r="AD77" s="830"/>
    </row>
    <row r="78" spans="1:30" s="414" customFormat="1" ht="29.25" customHeight="1">
      <c r="A78" s="405">
        <v>2</v>
      </c>
      <c r="B78" s="406">
        <v>3</v>
      </c>
      <c r="C78" s="406">
        <v>2</v>
      </c>
      <c r="D78" s="406">
        <v>1</v>
      </c>
      <c r="E78" s="515"/>
      <c r="F78" s="408" t="s">
        <v>70</v>
      </c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408"/>
      <c r="S78" s="409"/>
      <c r="T78" s="408"/>
      <c r="U78" s="409"/>
      <c r="V78" s="408"/>
      <c r="W78" s="410"/>
      <c r="X78" s="521">
        <v>0</v>
      </c>
      <c r="Y78" s="411">
        <f t="shared" si="20"/>
        <v>0</v>
      </c>
      <c r="Z78" s="412">
        <f t="shared" ref="Z78:AB91" si="22">+Y78</f>
        <v>0</v>
      </c>
      <c r="AA78" s="412">
        <f t="shared" si="22"/>
        <v>0</v>
      </c>
      <c r="AB78" s="412">
        <f t="shared" si="22"/>
        <v>0</v>
      </c>
      <c r="AC78" s="413">
        <f t="shared" si="21"/>
        <v>0</v>
      </c>
      <c r="AD78" s="830"/>
    </row>
    <row r="79" spans="1:30" s="414" customFormat="1" ht="29.25" customHeight="1">
      <c r="A79" s="405">
        <v>2</v>
      </c>
      <c r="B79" s="406">
        <v>3</v>
      </c>
      <c r="C79" s="406">
        <v>2</v>
      </c>
      <c r="D79" s="406">
        <v>2</v>
      </c>
      <c r="E79" s="515"/>
      <c r="F79" s="410" t="s">
        <v>100</v>
      </c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408"/>
      <c r="S79" s="409"/>
      <c r="T79" s="408"/>
      <c r="U79" s="409"/>
      <c r="V79" s="408"/>
      <c r="W79" s="410"/>
      <c r="X79" s="521">
        <v>0</v>
      </c>
      <c r="Y79" s="411">
        <f t="shared" si="20"/>
        <v>0</v>
      </c>
      <c r="Z79" s="412">
        <f t="shared" si="22"/>
        <v>0</v>
      </c>
      <c r="AA79" s="412">
        <f t="shared" si="22"/>
        <v>0</v>
      </c>
      <c r="AB79" s="412">
        <f t="shared" si="22"/>
        <v>0</v>
      </c>
      <c r="AC79" s="413">
        <f t="shared" si="21"/>
        <v>0</v>
      </c>
      <c r="AD79" s="830"/>
    </row>
    <row r="80" spans="1:30" s="414" customFormat="1" ht="29.25" customHeight="1">
      <c r="A80" s="405">
        <v>2</v>
      </c>
      <c r="B80" s="406">
        <v>3</v>
      </c>
      <c r="C80" s="406">
        <v>2</v>
      </c>
      <c r="D80" s="406">
        <v>3</v>
      </c>
      <c r="E80" s="515" t="s">
        <v>259</v>
      </c>
      <c r="F80" s="408" t="s">
        <v>275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521">
        <v>0</v>
      </c>
      <c r="Y80" s="411">
        <f>+X80/4</f>
        <v>0</v>
      </c>
      <c r="Z80" s="412">
        <f>+Y80</f>
        <v>0</v>
      </c>
      <c r="AA80" s="412">
        <f>+Z80</f>
        <v>0</v>
      </c>
      <c r="AB80" s="412">
        <f>+AA80</f>
        <v>0</v>
      </c>
      <c r="AC80" s="413">
        <f>+Y80+Z80+AA80+AB80</f>
        <v>0</v>
      </c>
      <c r="AD80" s="830"/>
    </row>
    <row r="81" spans="1:30" s="414" customFormat="1" ht="29.25" customHeight="1">
      <c r="A81" s="405">
        <v>2</v>
      </c>
      <c r="B81" s="406">
        <v>3</v>
      </c>
      <c r="C81" s="406">
        <v>3</v>
      </c>
      <c r="D81" s="406">
        <v>1</v>
      </c>
      <c r="E81" s="515"/>
      <c r="F81" s="408" t="s">
        <v>72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408"/>
      <c r="S81" s="409"/>
      <c r="T81" s="408"/>
      <c r="U81" s="409"/>
      <c r="V81" s="408"/>
      <c r="W81" s="410"/>
      <c r="X81" s="521">
        <v>0</v>
      </c>
      <c r="Y81" s="411">
        <f t="shared" si="20"/>
        <v>0</v>
      </c>
      <c r="Z81" s="412">
        <f t="shared" si="22"/>
        <v>0</v>
      </c>
      <c r="AA81" s="412">
        <f t="shared" si="22"/>
        <v>0</v>
      </c>
      <c r="AB81" s="412">
        <f t="shared" si="22"/>
        <v>0</v>
      </c>
      <c r="AC81" s="413">
        <f t="shared" si="21"/>
        <v>0</v>
      </c>
      <c r="AD81" s="830"/>
    </row>
    <row r="82" spans="1:30" s="414" customFormat="1" ht="29.25" customHeight="1">
      <c r="A82" s="405">
        <v>2</v>
      </c>
      <c r="B82" s="406">
        <v>3</v>
      </c>
      <c r="C82" s="406">
        <v>3</v>
      </c>
      <c r="D82" s="406">
        <v>3</v>
      </c>
      <c r="E82" s="515"/>
      <c r="F82" s="408" t="s">
        <v>125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408"/>
      <c r="S82" s="409"/>
      <c r="T82" s="408"/>
      <c r="U82" s="409"/>
      <c r="V82" s="408"/>
      <c r="W82" s="410"/>
      <c r="X82" s="521">
        <v>0</v>
      </c>
      <c r="Y82" s="411">
        <f t="shared" si="20"/>
        <v>0</v>
      </c>
      <c r="Z82" s="412">
        <f t="shared" si="22"/>
        <v>0</v>
      </c>
      <c r="AA82" s="412">
        <f t="shared" si="22"/>
        <v>0</v>
      </c>
      <c r="AB82" s="412">
        <f t="shared" si="22"/>
        <v>0</v>
      </c>
      <c r="AC82" s="413">
        <f t="shared" si="21"/>
        <v>0</v>
      </c>
      <c r="AD82" s="830"/>
    </row>
    <row r="83" spans="1:30" s="414" customFormat="1" ht="29.25" customHeight="1">
      <c r="A83" s="405">
        <v>2</v>
      </c>
      <c r="B83" s="406">
        <v>3</v>
      </c>
      <c r="C83" s="406">
        <v>3</v>
      </c>
      <c r="D83" s="406">
        <v>4</v>
      </c>
      <c r="E83" s="515"/>
      <c r="F83" s="408" t="s">
        <v>73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408"/>
      <c r="S83" s="409"/>
      <c r="T83" s="408"/>
      <c r="U83" s="409"/>
      <c r="V83" s="408"/>
      <c r="W83" s="410"/>
      <c r="X83" s="521">
        <v>0</v>
      </c>
      <c r="Y83" s="411">
        <f t="shared" si="20"/>
        <v>0</v>
      </c>
      <c r="Z83" s="412">
        <f t="shared" si="22"/>
        <v>0</v>
      </c>
      <c r="AA83" s="412">
        <f t="shared" si="22"/>
        <v>0</v>
      </c>
      <c r="AB83" s="412">
        <f t="shared" si="22"/>
        <v>0</v>
      </c>
      <c r="AC83" s="413">
        <f t="shared" si="21"/>
        <v>0</v>
      </c>
      <c r="AD83" s="830"/>
    </row>
    <row r="84" spans="1:30" s="414" customFormat="1" ht="29.25" customHeight="1">
      <c r="A84" s="405">
        <v>2</v>
      </c>
      <c r="B84" s="406">
        <v>3</v>
      </c>
      <c r="C84" s="406">
        <v>5</v>
      </c>
      <c r="D84" s="406">
        <v>5</v>
      </c>
      <c r="E84" s="407" t="s">
        <v>259</v>
      </c>
      <c r="F84" s="408" t="s">
        <v>257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521">
        <v>0</v>
      </c>
      <c r="Y84" s="411">
        <f>+X84/4</f>
        <v>0</v>
      </c>
      <c r="Z84" s="412">
        <f t="shared" si="22"/>
        <v>0</v>
      </c>
      <c r="AA84" s="412">
        <f t="shared" si="22"/>
        <v>0</v>
      </c>
      <c r="AB84" s="412">
        <f t="shared" si="22"/>
        <v>0</v>
      </c>
      <c r="AC84" s="413">
        <f>+Y84+Z84+AA84+AB84</f>
        <v>0</v>
      </c>
      <c r="AD84" s="830"/>
    </row>
    <row r="85" spans="1:30" s="414" customFormat="1" ht="29.25" customHeight="1">
      <c r="A85" s="405">
        <v>2</v>
      </c>
      <c r="B85" s="406">
        <v>3</v>
      </c>
      <c r="C85" s="406">
        <v>6</v>
      </c>
      <c r="D85" s="406">
        <v>3</v>
      </c>
      <c r="E85" s="407" t="s">
        <v>258</v>
      </c>
      <c r="F85" s="408" t="s">
        <v>265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521">
        <v>0</v>
      </c>
      <c r="Y85" s="411">
        <f>+X85/4</f>
        <v>0</v>
      </c>
      <c r="Z85" s="412">
        <f t="shared" si="22"/>
        <v>0</v>
      </c>
      <c r="AA85" s="412">
        <f t="shared" si="22"/>
        <v>0</v>
      </c>
      <c r="AB85" s="412">
        <f t="shared" si="22"/>
        <v>0</v>
      </c>
      <c r="AC85" s="413">
        <f>+Y85+Z85+AA85+AB85</f>
        <v>0</v>
      </c>
      <c r="AD85" s="830"/>
    </row>
    <row r="86" spans="1:30" s="414" customFormat="1" ht="29.25" customHeight="1">
      <c r="A86" s="405">
        <v>2</v>
      </c>
      <c r="B86" s="406">
        <v>3</v>
      </c>
      <c r="C86" s="406">
        <v>7</v>
      </c>
      <c r="D86" s="406">
        <v>1</v>
      </c>
      <c r="E86" s="407" t="s">
        <v>259</v>
      </c>
      <c r="F86" s="408" t="s">
        <v>192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521">
        <v>500000</v>
      </c>
      <c r="Y86" s="411">
        <f t="shared" si="20"/>
        <v>125000</v>
      </c>
      <c r="Z86" s="412">
        <f t="shared" si="22"/>
        <v>125000</v>
      </c>
      <c r="AA86" s="412">
        <f t="shared" si="22"/>
        <v>125000</v>
      </c>
      <c r="AB86" s="412">
        <f t="shared" si="22"/>
        <v>125000</v>
      </c>
      <c r="AC86" s="413">
        <f t="shared" si="21"/>
        <v>500000</v>
      </c>
      <c r="AD86" s="830"/>
    </row>
    <row r="87" spans="1:30" s="414" customFormat="1" ht="29.25" customHeight="1">
      <c r="A87" s="405">
        <v>2</v>
      </c>
      <c r="B87" s="406">
        <v>3</v>
      </c>
      <c r="C87" s="406">
        <v>7</v>
      </c>
      <c r="D87" s="406">
        <v>1</v>
      </c>
      <c r="E87" s="515" t="s">
        <v>262</v>
      </c>
      <c r="F87" s="408" t="s">
        <v>193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521">
        <v>0</v>
      </c>
      <c r="Y87" s="411">
        <f>+X87/4</f>
        <v>0</v>
      </c>
      <c r="Z87" s="412">
        <f t="shared" si="22"/>
        <v>0</v>
      </c>
      <c r="AA87" s="412">
        <f t="shared" si="22"/>
        <v>0</v>
      </c>
      <c r="AB87" s="412">
        <f t="shared" si="22"/>
        <v>0</v>
      </c>
      <c r="AC87" s="413">
        <f>+Y87+Z87+AA87+AB87</f>
        <v>0</v>
      </c>
      <c r="AD87" s="830"/>
    </row>
    <row r="88" spans="1:30" s="414" customFormat="1" ht="29.25" customHeight="1">
      <c r="A88" s="405">
        <v>2</v>
      </c>
      <c r="B88" s="406">
        <v>3</v>
      </c>
      <c r="C88" s="406">
        <v>9</v>
      </c>
      <c r="D88" s="406">
        <v>1</v>
      </c>
      <c r="E88" s="515"/>
      <c r="F88" s="408" t="s">
        <v>76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521"/>
      <c r="Y88" s="411">
        <f t="shared" si="20"/>
        <v>0</v>
      </c>
      <c r="Z88" s="412">
        <f t="shared" si="22"/>
        <v>0</v>
      </c>
      <c r="AA88" s="412">
        <f t="shared" si="22"/>
        <v>0</v>
      </c>
      <c r="AB88" s="412">
        <f t="shared" si="22"/>
        <v>0</v>
      </c>
      <c r="AC88" s="413">
        <f t="shared" si="21"/>
        <v>0</v>
      </c>
      <c r="AD88" s="830"/>
    </row>
    <row r="89" spans="1:30" s="414" customFormat="1" ht="29.25" customHeight="1">
      <c r="A89" s="405">
        <v>2</v>
      </c>
      <c r="B89" s="406">
        <v>3</v>
      </c>
      <c r="C89" s="406">
        <v>9</v>
      </c>
      <c r="D89" s="406">
        <v>2</v>
      </c>
      <c r="E89" s="515"/>
      <c r="F89" s="408" t="s">
        <v>215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563">
        <v>0</v>
      </c>
      <c r="Y89" s="411">
        <f t="shared" si="20"/>
        <v>0</v>
      </c>
      <c r="Z89" s="412">
        <f t="shared" si="22"/>
        <v>0</v>
      </c>
      <c r="AA89" s="412">
        <f t="shared" si="22"/>
        <v>0</v>
      </c>
      <c r="AB89" s="412">
        <f t="shared" si="22"/>
        <v>0</v>
      </c>
      <c r="AC89" s="413">
        <f t="shared" si="21"/>
        <v>0</v>
      </c>
      <c r="AD89" s="830"/>
    </row>
    <row r="90" spans="1:30" s="414" customFormat="1" ht="29.25" customHeight="1">
      <c r="A90" s="405">
        <v>2</v>
      </c>
      <c r="B90" s="406">
        <v>3</v>
      </c>
      <c r="C90" s="406">
        <v>9</v>
      </c>
      <c r="D90" s="406">
        <v>6</v>
      </c>
      <c r="E90" s="515"/>
      <c r="F90" s="408" t="s">
        <v>77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521"/>
      <c r="Y90" s="411">
        <f t="shared" si="20"/>
        <v>0</v>
      </c>
      <c r="Z90" s="412">
        <f t="shared" si="22"/>
        <v>0</v>
      </c>
      <c r="AA90" s="412">
        <f t="shared" si="22"/>
        <v>0</v>
      </c>
      <c r="AB90" s="412">
        <f t="shared" si="22"/>
        <v>0</v>
      </c>
      <c r="AC90" s="413">
        <f t="shared" si="21"/>
        <v>0</v>
      </c>
      <c r="AD90" s="830"/>
    </row>
    <row r="91" spans="1:30" s="414" customFormat="1" ht="29.25" customHeight="1">
      <c r="A91" s="405">
        <v>2</v>
      </c>
      <c r="B91" s="406">
        <v>3</v>
      </c>
      <c r="C91" s="406">
        <v>9</v>
      </c>
      <c r="D91" s="406">
        <v>9</v>
      </c>
      <c r="E91" s="515" t="s">
        <v>259</v>
      </c>
      <c r="F91" s="408" t="s">
        <v>109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521">
        <v>0</v>
      </c>
      <c r="Y91" s="411">
        <f t="shared" si="20"/>
        <v>0</v>
      </c>
      <c r="Z91" s="412">
        <f t="shared" si="22"/>
        <v>0</v>
      </c>
      <c r="AA91" s="412">
        <f t="shared" si="22"/>
        <v>0</v>
      </c>
      <c r="AB91" s="412">
        <f t="shared" si="22"/>
        <v>0</v>
      </c>
      <c r="AC91" s="413">
        <f t="shared" si="21"/>
        <v>0</v>
      </c>
      <c r="AD91" s="830"/>
    </row>
    <row r="92" spans="1:30" s="324" customFormat="1" ht="29.25" customHeight="1" thickBot="1">
      <c r="A92" s="603"/>
      <c r="B92" s="604"/>
      <c r="C92" s="604"/>
      <c r="D92" s="604"/>
      <c r="E92" s="647"/>
      <c r="F92" s="408"/>
      <c r="Q92" s="409"/>
      <c r="R92" s="408"/>
      <c r="S92" s="409"/>
      <c r="T92" s="408"/>
      <c r="U92" s="409"/>
      <c r="V92" s="408"/>
      <c r="W92" s="410"/>
      <c r="X92" s="521"/>
      <c r="Y92" s="411"/>
      <c r="Z92" s="412"/>
      <c r="AA92" s="412"/>
      <c r="AB92" s="412"/>
      <c r="AC92" s="413"/>
      <c r="AD92" s="822"/>
    </row>
    <row r="93" spans="1:30" s="324" customFormat="1" ht="29.25" customHeight="1" thickBot="1">
      <c r="A93" s="658">
        <v>2</v>
      </c>
      <c r="B93" s="650">
        <v>6</v>
      </c>
      <c r="C93" s="650"/>
      <c r="D93" s="604"/>
      <c r="E93" s="605"/>
      <c r="F93" s="1063" t="s">
        <v>110</v>
      </c>
      <c r="G93" s="1064"/>
      <c r="H93" s="1064"/>
      <c r="I93" s="1064"/>
      <c r="J93" s="1064"/>
      <c r="K93" s="1064"/>
      <c r="L93" s="1064"/>
      <c r="M93" s="1064"/>
      <c r="N93" s="1064"/>
      <c r="O93" s="1064"/>
      <c r="P93" s="1064"/>
      <c r="Q93" s="1065"/>
      <c r="R93" s="608"/>
      <c r="S93" s="609"/>
      <c r="T93" s="608"/>
      <c r="U93" s="609"/>
      <c r="V93" s="608"/>
      <c r="W93" s="610"/>
      <c r="X93" s="681">
        <f t="shared" ref="X93:AC93" si="23">SUM(X94:X102)</f>
        <v>0</v>
      </c>
      <c r="Y93" s="659">
        <f t="shared" si="23"/>
        <v>0</v>
      </c>
      <c r="Z93" s="659">
        <f t="shared" si="23"/>
        <v>0</v>
      </c>
      <c r="AA93" s="659">
        <f t="shared" si="23"/>
        <v>0</v>
      </c>
      <c r="AB93" s="659">
        <f t="shared" si="23"/>
        <v>0</v>
      </c>
      <c r="AC93" s="557">
        <f t="shared" si="23"/>
        <v>0</v>
      </c>
      <c r="AD93" s="822"/>
    </row>
    <row r="94" spans="1:30" s="324" customFormat="1" ht="29.25" customHeight="1">
      <c r="A94" s="405">
        <v>2</v>
      </c>
      <c r="B94" s="406">
        <v>6</v>
      </c>
      <c r="C94" s="406">
        <v>1</v>
      </c>
      <c r="D94" s="406">
        <v>1</v>
      </c>
      <c r="E94" s="515"/>
      <c r="F94" s="408" t="s">
        <v>216</v>
      </c>
      <c r="Q94" s="409"/>
      <c r="R94" s="408"/>
      <c r="S94" s="409"/>
      <c r="T94" s="408"/>
      <c r="U94" s="409"/>
      <c r="V94" s="408"/>
      <c r="W94" s="410"/>
      <c r="X94" s="521">
        <v>0</v>
      </c>
      <c r="Y94" s="411"/>
      <c r="Z94" s="410"/>
      <c r="AA94" s="410"/>
      <c r="AB94" s="410"/>
      <c r="AC94" s="519"/>
      <c r="AD94" s="822"/>
    </row>
    <row r="95" spans="1:30" s="324" customFormat="1" ht="29.25" customHeight="1">
      <c r="A95" s="405">
        <v>2</v>
      </c>
      <c r="B95" s="406">
        <v>6</v>
      </c>
      <c r="C95" s="406">
        <v>1</v>
      </c>
      <c r="D95" s="406">
        <v>2</v>
      </c>
      <c r="E95" s="515"/>
      <c r="F95" s="408" t="s">
        <v>217</v>
      </c>
      <c r="Q95" s="409"/>
      <c r="R95" s="408"/>
      <c r="S95" s="409"/>
      <c r="T95" s="408"/>
      <c r="U95" s="409"/>
      <c r="V95" s="408"/>
      <c r="W95" s="410"/>
      <c r="X95" s="521">
        <v>0</v>
      </c>
      <c r="Y95" s="411">
        <f t="shared" ref="Y95:Y102" si="24">+X95/4</f>
        <v>0</v>
      </c>
      <c r="Z95" s="412">
        <f t="shared" ref="Z95:AB102" si="25">+Y95</f>
        <v>0</v>
      </c>
      <c r="AA95" s="412">
        <f t="shared" si="25"/>
        <v>0</v>
      </c>
      <c r="AB95" s="412">
        <f t="shared" si="25"/>
        <v>0</v>
      </c>
      <c r="AC95" s="413">
        <f t="shared" ref="AC95:AC102" si="26">+Y95+Z95+AA95+AB95</f>
        <v>0</v>
      </c>
      <c r="AD95" s="822"/>
    </row>
    <row r="96" spans="1:30" s="324" customFormat="1" ht="29.25" customHeight="1">
      <c r="A96" s="405">
        <v>2</v>
      </c>
      <c r="B96" s="406">
        <v>6</v>
      </c>
      <c r="C96" s="406">
        <v>1</v>
      </c>
      <c r="D96" s="406">
        <v>3</v>
      </c>
      <c r="E96" s="515"/>
      <c r="F96" s="408" t="s">
        <v>112</v>
      </c>
      <c r="Q96" s="409"/>
      <c r="R96" s="408"/>
      <c r="S96" s="409"/>
      <c r="T96" s="408"/>
      <c r="U96" s="409"/>
      <c r="V96" s="408"/>
      <c r="W96" s="410"/>
      <c r="X96" s="521">
        <v>0</v>
      </c>
      <c r="Y96" s="411">
        <f t="shared" si="24"/>
        <v>0</v>
      </c>
      <c r="Z96" s="412">
        <f t="shared" si="25"/>
        <v>0</v>
      </c>
      <c r="AA96" s="412">
        <f t="shared" si="25"/>
        <v>0</v>
      </c>
      <c r="AB96" s="412">
        <f t="shared" si="25"/>
        <v>0</v>
      </c>
      <c r="AC96" s="413">
        <f t="shared" si="26"/>
        <v>0</v>
      </c>
      <c r="AD96" s="822"/>
    </row>
    <row r="97" spans="1:30" s="324" customFormat="1" ht="29.25" customHeight="1">
      <c r="A97" s="405">
        <v>2</v>
      </c>
      <c r="B97" s="406">
        <v>6</v>
      </c>
      <c r="C97" s="406">
        <v>1</v>
      </c>
      <c r="D97" s="406">
        <v>4</v>
      </c>
      <c r="E97" s="515"/>
      <c r="F97" s="408" t="s">
        <v>218</v>
      </c>
      <c r="Q97" s="409"/>
      <c r="R97" s="408"/>
      <c r="S97" s="409"/>
      <c r="T97" s="408"/>
      <c r="U97" s="409"/>
      <c r="V97" s="408"/>
      <c r="W97" s="410"/>
      <c r="X97" s="521">
        <v>0</v>
      </c>
      <c r="Y97" s="411">
        <f t="shared" si="24"/>
        <v>0</v>
      </c>
      <c r="Z97" s="412">
        <f t="shared" si="25"/>
        <v>0</v>
      </c>
      <c r="AA97" s="412">
        <f t="shared" si="25"/>
        <v>0</v>
      </c>
      <c r="AB97" s="412">
        <f t="shared" si="25"/>
        <v>0</v>
      </c>
      <c r="AC97" s="413">
        <f t="shared" si="26"/>
        <v>0</v>
      </c>
      <c r="AD97" s="822"/>
    </row>
    <row r="98" spans="1:30" s="324" customFormat="1" ht="29.25" customHeight="1">
      <c r="A98" s="405">
        <v>2</v>
      </c>
      <c r="B98" s="406">
        <v>6</v>
      </c>
      <c r="C98" s="406">
        <v>4</v>
      </c>
      <c r="D98" s="406">
        <v>1</v>
      </c>
      <c r="E98" s="515"/>
      <c r="F98" s="408" t="s">
        <v>250</v>
      </c>
      <c r="Q98" s="409"/>
      <c r="R98" s="408"/>
      <c r="S98" s="409"/>
      <c r="T98" s="408"/>
      <c r="U98" s="409"/>
      <c r="V98" s="408"/>
      <c r="W98" s="410"/>
      <c r="X98" s="521">
        <v>0</v>
      </c>
      <c r="Y98" s="411">
        <f>+X98/4</f>
        <v>0</v>
      </c>
      <c r="Z98" s="412">
        <f t="shared" si="25"/>
        <v>0</v>
      </c>
      <c r="AA98" s="412">
        <f t="shared" si="25"/>
        <v>0</v>
      </c>
      <c r="AB98" s="412">
        <f t="shared" si="25"/>
        <v>0</v>
      </c>
      <c r="AC98" s="413">
        <f t="shared" si="26"/>
        <v>0</v>
      </c>
      <c r="AD98" s="822"/>
    </row>
    <row r="99" spans="1:30" s="324" customFormat="1" ht="29.25" customHeight="1">
      <c r="A99" s="405">
        <v>2</v>
      </c>
      <c r="B99" s="406">
        <v>6</v>
      </c>
      <c r="C99" s="406">
        <v>5</v>
      </c>
      <c r="D99" s="406">
        <v>7</v>
      </c>
      <c r="E99" s="515"/>
      <c r="F99" s="408" t="s">
        <v>268</v>
      </c>
      <c r="Q99" s="409"/>
      <c r="R99" s="408"/>
      <c r="S99" s="409"/>
      <c r="T99" s="408"/>
      <c r="U99" s="409"/>
      <c r="V99" s="408"/>
      <c r="W99" s="410"/>
      <c r="X99" s="521">
        <v>0</v>
      </c>
      <c r="Y99" s="411">
        <f>+X99/4</f>
        <v>0</v>
      </c>
      <c r="Z99" s="412">
        <f t="shared" si="25"/>
        <v>0</v>
      </c>
      <c r="AA99" s="412">
        <f t="shared" si="25"/>
        <v>0</v>
      </c>
      <c r="AB99" s="412">
        <f t="shared" si="25"/>
        <v>0</v>
      </c>
      <c r="AC99" s="413">
        <f t="shared" si="26"/>
        <v>0</v>
      </c>
      <c r="AD99" s="822"/>
    </row>
    <row r="100" spans="1:30" s="324" customFormat="1" ht="29.25" customHeight="1">
      <c r="A100" s="405">
        <v>2</v>
      </c>
      <c r="B100" s="406">
        <v>6</v>
      </c>
      <c r="C100" s="406">
        <v>5</v>
      </c>
      <c r="D100" s="406">
        <v>8</v>
      </c>
      <c r="E100" s="515"/>
      <c r="F100" s="408" t="s">
        <v>116</v>
      </c>
      <c r="Q100" s="409"/>
      <c r="R100" s="408"/>
      <c r="S100" s="409"/>
      <c r="T100" s="408"/>
      <c r="U100" s="409"/>
      <c r="V100" s="408"/>
      <c r="W100" s="410"/>
      <c r="X100" s="521">
        <v>0</v>
      </c>
      <c r="Y100" s="411">
        <f>+X100/4</f>
        <v>0</v>
      </c>
      <c r="Z100" s="412">
        <f t="shared" si="25"/>
        <v>0</v>
      </c>
      <c r="AA100" s="412">
        <f t="shared" si="25"/>
        <v>0</v>
      </c>
      <c r="AB100" s="412">
        <f t="shared" si="25"/>
        <v>0</v>
      </c>
      <c r="AC100" s="413">
        <f>+Y100+Z100+AA100+AB100</f>
        <v>0</v>
      </c>
      <c r="AD100" s="822"/>
    </row>
    <row r="101" spans="1:30" s="324" customFormat="1" ht="29.25" customHeight="1">
      <c r="A101" s="405">
        <v>2</v>
      </c>
      <c r="B101" s="406">
        <v>7</v>
      </c>
      <c r="C101" s="406">
        <v>2</v>
      </c>
      <c r="D101" s="406">
        <v>1</v>
      </c>
      <c r="E101" s="515"/>
      <c r="F101" s="408" t="s">
        <v>270</v>
      </c>
      <c r="Q101" s="409"/>
      <c r="R101" s="408"/>
      <c r="S101" s="409"/>
      <c r="T101" s="408"/>
      <c r="U101" s="409"/>
      <c r="V101" s="408"/>
      <c r="W101" s="410"/>
      <c r="X101" s="521">
        <v>0</v>
      </c>
      <c r="Y101" s="411">
        <f>+X101/4</f>
        <v>0</v>
      </c>
      <c r="Z101" s="412">
        <f t="shared" si="25"/>
        <v>0</v>
      </c>
      <c r="AA101" s="412">
        <f t="shared" si="25"/>
        <v>0</v>
      </c>
      <c r="AB101" s="412">
        <f t="shared" si="25"/>
        <v>0</v>
      </c>
      <c r="AC101" s="413">
        <f>+Y101+Z101+AA101+AB101</f>
        <v>0</v>
      </c>
      <c r="AD101" s="822"/>
    </row>
    <row r="102" spans="1:30" s="324" customFormat="1" ht="29.25" customHeight="1">
      <c r="A102" s="405">
        <v>2</v>
      </c>
      <c r="B102" s="406">
        <v>7</v>
      </c>
      <c r="C102" s="406">
        <v>3</v>
      </c>
      <c r="D102" s="406">
        <v>1</v>
      </c>
      <c r="E102" s="515"/>
      <c r="F102" s="408" t="s">
        <v>225</v>
      </c>
      <c r="Q102" s="409"/>
      <c r="R102" s="408"/>
      <c r="S102" s="409"/>
      <c r="T102" s="408"/>
      <c r="U102" s="409"/>
      <c r="V102" s="408"/>
      <c r="W102" s="410"/>
      <c r="X102" s="521">
        <v>0</v>
      </c>
      <c r="Y102" s="411">
        <f t="shared" si="24"/>
        <v>0</v>
      </c>
      <c r="Z102" s="412">
        <f t="shared" si="25"/>
        <v>0</v>
      </c>
      <c r="AA102" s="412">
        <f t="shared" si="25"/>
        <v>0</v>
      </c>
      <c r="AB102" s="412">
        <f t="shared" si="25"/>
        <v>0</v>
      </c>
      <c r="AC102" s="413">
        <f t="shared" si="26"/>
        <v>0</v>
      </c>
      <c r="AD102" s="822"/>
    </row>
    <row r="103" spans="1:30" s="324" customFormat="1" ht="29.25" customHeight="1" thickBot="1">
      <c r="A103" s="603"/>
      <c r="B103" s="604"/>
      <c r="C103" s="604"/>
      <c r="D103" s="604"/>
      <c r="E103" s="647"/>
      <c r="F103" s="608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9"/>
      <c r="R103" s="610"/>
      <c r="S103" s="610"/>
      <c r="T103" s="610"/>
      <c r="U103" s="610"/>
      <c r="V103" s="610"/>
      <c r="W103" s="610"/>
      <c r="X103" s="682"/>
      <c r="Y103" s="611"/>
      <c r="Z103" s="612"/>
      <c r="AA103" s="612"/>
      <c r="AB103" s="612"/>
      <c r="AC103" s="613"/>
      <c r="AD103" s="822"/>
    </row>
    <row r="104" spans="1:30" s="317" customFormat="1" ht="29.25" customHeight="1" thickBot="1">
      <c r="A104" s="634"/>
      <c r="B104" s="645"/>
      <c r="C104" s="645"/>
      <c r="D104" s="645"/>
      <c r="E104" s="635"/>
      <c r="F104" s="340"/>
      <c r="G104" s="340"/>
      <c r="H104" s="340"/>
      <c r="I104" s="340"/>
      <c r="J104" s="340"/>
      <c r="K104" s="340"/>
      <c r="L104" s="1058" t="s">
        <v>87</v>
      </c>
      <c r="M104" s="1058"/>
      <c r="N104" s="1058"/>
      <c r="O104" s="1058"/>
      <c r="P104" s="1058"/>
      <c r="Q104" s="1058"/>
      <c r="R104" s="1058"/>
      <c r="S104" s="1058"/>
      <c r="T104" s="1058"/>
      <c r="U104" s="1058"/>
      <c r="V104" s="1058"/>
      <c r="W104" s="1058"/>
      <c r="X104" s="341">
        <f t="shared" ref="X104:AC104" si="27">+X16+X40+X75+X93</f>
        <v>5124000</v>
      </c>
      <c r="Y104" s="341">
        <f t="shared" si="27"/>
        <v>1281000</v>
      </c>
      <c r="Z104" s="341">
        <f t="shared" si="27"/>
        <v>1281000</v>
      </c>
      <c r="AA104" s="341">
        <f t="shared" si="27"/>
        <v>1281000</v>
      </c>
      <c r="AB104" s="341">
        <f t="shared" si="27"/>
        <v>1281000</v>
      </c>
      <c r="AC104" s="342">
        <f t="shared" si="27"/>
        <v>5124000</v>
      </c>
      <c r="AD104" s="832"/>
    </row>
    <row r="105" spans="1:30">
      <c r="A105" s="244"/>
      <c r="B105" s="244"/>
      <c r="C105" s="244"/>
      <c r="D105" s="244"/>
      <c r="E105" s="401"/>
      <c r="X105" s="200"/>
    </row>
    <row r="107" spans="1:30" ht="27.75" customHeight="1">
      <c r="X107" s="195"/>
    </row>
  </sheetData>
  <mergeCells count="24">
    <mergeCell ref="Q1:Z1"/>
    <mergeCell ref="D2:F2"/>
    <mergeCell ref="Q2:Z2"/>
    <mergeCell ref="Q3:W3"/>
    <mergeCell ref="D4:F4"/>
    <mergeCell ref="Q4:Z4"/>
    <mergeCell ref="D8:H8"/>
    <mergeCell ref="A10:I10"/>
    <mergeCell ref="M11:N11"/>
    <mergeCell ref="O12:P12"/>
    <mergeCell ref="AA12:AC12"/>
    <mergeCell ref="X13:X14"/>
    <mergeCell ref="L104:W104"/>
    <mergeCell ref="A14:E14"/>
    <mergeCell ref="F14:Q14"/>
    <mergeCell ref="F16:Q16"/>
    <mergeCell ref="F40:Q40"/>
    <mergeCell ref="F75:Q75"/>
    <mergeCell ref="F93:Q93"/>
    <mergeCell ref="A13:E13"/>
    <mergeCell ref="R13:S15"/>
    <mergeCell ref="T13:U15"/>
    <mergeCell ref="V13:V15"/>
    <mergeCell ref="W13:W15"/>
  </mergeCells>
  <printOptions horizontalCentered="1"/>
  <pageMargins left="0.19685039370078741" right="0.19685039370078741" top="0.98425196850393704" bottom="0.39370078740157483" header="0.19685039370078741" footer="0.19685039370078741"/>
  <pageSetup scale="45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DX62"/>
  <sheetViews>
    <sheetView topLeftCell="A14" zoomScale="61" zoomScaleNormal="61" zoomScaleSheetLayoutView="61" workbookViewId="0">
      <pane ySplit="840" topLeftCell="A29" activePane="bottomLeft"/>
      <selection activeCell="X40" sqref="X40"/>
      <selection pane="bottomLeft" activeCell="X40" sqref="X40"/>
    </sheetView>
  </sheetViews>
  <sheetFormatPr baseColWidth="10" defaultColWidth="11.5703125" defaultRowHeight="20.25"/>
  <cols>
    <col min="1" max="3" width="5.42578125" style="173" customWidth="1"/>
    <col min="4" max="5" width="5.28515625" style="173" customWidth="1"/>
    <col min="6" max="6" width="4.5703125" style="197" customWidth="1"/>
    <col min="7" max="7" width="1.7109375" style="197" customWidth="1"/>
    <col min="8" max="8" width="3.140625" style="197" customWidth="1"/>
    <col min="9" max="9" width="5.28515625" style="197" customWidth="1"/>
    <col min="10" max="10" width="4.5703125" style="197" customWidth="1"/>
    <col min="11" max="12" width="5.5703125" style="197" bestFit="1" customWidth="1"/>
    <col min="13" max="13" width="5.42578125" style="197" customWidth="1"/>
    <col min="14" max="14" width="2.5703125" style="197" hidden="1" customWidth="1"/>
    <col min="15" max="15" width="4.42578125" style="197" customWidth="1"/>
    <col min="16" max="16" width="3.85546875" style="197" customWidth="1"/>
    <col min="17" max="17" width="29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7.42578125" style="197" hidden="1" customWidth="1"/>
    <col min="23" max="23" width="3" style="197" hidden="1" customWidth="1"/>
    <col min="24" max="24" width="24" style="201" customWidth="1"/>
    <col min="25" max="25" width="0.28515625" style="101" hidden="1" customWidth="1"/>
    <col min="26" max="26" width="22.7109375" style="101" hidden="1" customWidth="1"/>
    <col min="27" max="27" width="19.85546875" style="101" hidden="1" customWidth="1"/>
    <col min="28" max="31" width="11.5703125" style="101" hidden="1" customWidth="1"/>
    <col min="32" max="32" width="20.140625" style="101" hidden="1" customWidth="1"/>
    <col min="33" max="33" width="20.5703125" style="101" hidden="1" customWidth="1"/>
    <col min="34" max="34" width="23.28515625" style="200" customWidth="1"/>
    <col min="35" max="38" width="21.28515625" style="197" bestFit="1" customWidth="1"/>
    <col min="39" max="16384" width="11.5703125" style="197"/>
  </cols>
  <sheetData>
    <row r="1" spans="1:38" ht="33.75" customHeight="1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43"/>
      <c r="AD1" s="1043"/>
      <c r="AE1" s="1043"/>
      <c r="AF1" s="1043"/>
      <c r="AG1" s="1043"/>
      <c r="AH1" s="1043"/>
      <c r="AI1" s="1043"/>
      <c r="AJ1" s="1043"/>
      <c r="AK1" s="1043"/>
      <c r="AL1" s="1090"/>
    </row>
    <row r="2" spans="1:38" ht="26.25" customHeight="1">
      <c r="A2" s="172"/>
      <c r="B2" s="222"/>
      <c r="C2" s="222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44"/>
      <c r="AD2" s="1044"/>
      <c r="AE2" s="1044"/>
      <c r="AF2" s="1044"/>
      <c r="AG2" s="1044"/>
      <c r="AH2" s="1044"/>
      <c r="AI2" s="1044"/>
      <c r="AJ2" s="1044"/>
      <c r="AK2" s="1044"/>
      <c r="AL2" s="1089"/>
    </row>
    <row r="3" spans="1:38" ht="14.25" customHeight="1">
      <c r="A3" s="172"/>
      <c r="B3" s="222"/>
      <c r="C3" s="222"/>
      <c r="D3" s="85"/>
      <c r="E3" s="8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0"/>
      <c r="Y3" s="99"/>
      <c r="Z3" s="99"/>
      <c r="AA3" s="99"/>
      <c r="AB3" s="99"/>
      <c r="AC3" s="99"/>
      <c r="AD3" s="99"/>
      <c r="AE3" s="99"/>
      <c r="AF3" s="99"/>
      <c r="AG3" s="99"/>
      <c r="AH3" s="198"/>
      <c r="AI3" s="260"/>
      <c r="AJ3" s="260"/>
      <c r="AK3" s="260"/>
      <c r="AL3" s="430"/>
    </row>
    <row r="4" spans="1:38" ht="24.75" customHeight="1">
      <c r="A4" s="172"/>
      <c r="B4" s="222"/>
      <c r="C4" s="222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44"/>
      <c r="AD4" s="1044"/>
      <c r="AE4" s="1044"/>
      <c r="AF4" s="1044"/>
      <c r="AG4" s="1044"/>
      <c r="AH4" s="1044"/>
      <c r="AI4" s="1044"/>
      <c r="AJ4" s="1044"/>
      <c r="AK4" s="1044"/>
      <c r="AL4" s="1089"/>
    </row>
    <row r="5" spans="1:38" ht="12.75" customHeight="1">
      <c r="A5" s="172"/>
      <c r="B5" s="222"/>
      <c r="C5" s="222"/>
      <c r="D5" s="85"/>
      <c r="E5" s="8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68"/>
      <c r="V5" s="260"/>
      <c r="W5" s="260"/>
      <c r="X5" s="198"/>
      <c r="Y5" s="99"/>
      <c r="Z5" s="99"/>
      <c r="AA5" s="99"/>
      <c r="AB5" s="99"/>
      <c r="AC5" s="99"/>
      <c r="AD5" s="99"/>
      <c r="AE5" s="99"/>
      <c r="AF5" s="99"/>
      <c r="AG5" s="99"/>
      <c r="AH5" s="198"/>
      <c r="AI5" s="260"/>
      <c r="AJ5" s="260"/>
      <c r="AK5" s="260"/>
      <c r="AL5" s="430"/>
    </row>
    <row r="6" spans="1:38" ht="17.25" customHeight="1">
      <c r="A6" s="172"/>
      <c r="B6" s="222"/>
      <c r="C6" s="222"/>
      <c r="D6" s="89" t="s">
        <v>32</v>
      </c>
      <c r="E6" s="89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65" t="s">
        <v>98</v>
      </c>
      <c r="V6" s="260"/>
      <c r="W6" s="260"/>
      <c r="X6" s="198"/>
      <c r="Y6" s="99"/>
      <c r="Z6" s="99"/>
      <c r="AA6" s="99"/>
      <c r="AB6" s="99"/>
      <c r="AC6" s="99"/>
      <c r="AD6" s="99"/>
      <c r="AE6" s="99"/>
      <c r="AF6" s="99"/>
      <c r="AG6" s="99"/>
      <c r="AH6" s="198"/>
      <c r="AI6" s="260"/>
      <c r="AJ6" s="260"/>
      <c r="AK6" s="260"/>
      <c r="AL6" s="430"/>
    </row>
    <row r="7" spans="1:38" ht="13.5" customHeight="1">
      <c r="A7" s="172"/>
      <c r="B7" s="222"/>
      <c r="C7" s="222"/>
      <c r="D7" s="85"/>
      <c r="E7" s="8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67" t="s">
        <v>6</v>
      </c>
      <c r="V7" s="260"/>
      <c r="W7" s="260"/>
      <c r="X7" s="198"/>
      <c r="Y7" s="99"/>
      <c r="Z7" s="99"/>
      <c r="AA7" s="99"/>
      <c r="AB7" s="99"/>
      <c r="AC7" s="99"/>
      <c r="AD7" s="99"/>
      <c r="AE7" s="99"/>
      <c r="AF7" s="99"/>
      <c r="AG7" s="99"/>
      <c r="AH7" s="198"/>
      <c r="AI7" s="260"/>
      <c r="AJ7" s="260"/>
      <c r="AK7" s="260"/>
      <c r="AL7" s="430"/>
    </row>
    <row r="8" spans="1:38" ht="14.25" customHeight="1">
      <c r="A8" s="172"/>
      <c r="B8" s="222"/>
      <c r="C8" s="222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4" t="s">
        <v>5</v>
      </c>
      <c r="V8" s="260"/>
      <c r="W8" s="64"/>
      <c r="X8" s="69"/>
      <c r="Y8" s="99"/>
      <c r="Z8" s="99"/>
      <c r="AA8" s="99"/>
      <c r="AB8" s="99"/>
      <c r="AC8" s="99"/>
      <c r="AD8" s="99"/>
      <c r="AE8" s="99"/>
      <c r="AF8" s="99"/>
      <c r="AG8" s="99"/>
      <c r="AH8" s="198"/>
      <c r="AI8" s="260"/>
      <c r="AJ8" s="260"/>
      <c r="AK8" s="260"/>
      <c r="AL8" s="430"/>
    </row>
    <row r="9" spans="1:38" ht="18.75" customHeight="1">
      <c r="A9" s="172"/>
      <c r="B9" s="222"/>
      <c r="C9" s="222"/>
      <c r="D9" s="85"/>
      <c r="E9" s="8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67" t="s">
        <v>6</v>
      </c>
      <c r="V9" s="260"/>
      <c r="W9" s="64"/>
      <c r="X9" s="171"/>
      <c r="Y9" s="99"/>
      <c r="Z9" s="99"/>
      <c r="AA9" s="99"/>
      <c r="AB9" s="99"/>
      <c r="AC9" s="99"/>
      <c r="AD9" s="99"/>
      <c r="AE9" s="99"/>
      <c r="AF9" s="99"/>
      <c r="AG9" s="99"/>
      <c r="AH9" s="198"/>
      <c r="AI9" s="260"/>
      <c r="AJ9" s="260"/>
      <c r="AK9" s="260"/>
      <c r="AL9" s="430"/>
    </row>
    <row r="10" spans="1:38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96</v>
      </c>
      <c r="K10" s="526" t="s">
        <v>331</v>
      </c>
      <c r="L10" s="527" t="s">
        <v>331</v>
      </c>
      <c r="M10" s="526" t="s">
        <v>333</v>
      </c>
      <c r="N10" s="71"/>
      <c r="O10" s="66"/>
      <c r="P10" s="540" t="s">
        <v>351</v>
      </c>
      <c r="Q10" s="66"/>
      <c r="R10" s="66"/>
      <c r="S10" s="66"/>
      <c r="T10" s="260"/>
      <c r="U10" s="65" t="s">
        <v>97</v>
      </c>
      <c r="V10" s="260"/>
      <c r="W10" s="64"/>
      <c r="X10" s="198"/>
      <c r="Y10" s="99"/>
      <c r="Z10" s="99"/>
      <c r="AA10" s="99"/>
      <c r="AB10" s="99"/>
      <c r="AC10" s="99"/>
      <c r="AD10" s="99"/>
      <c r="AE10" s="99"/>
      <c r="AF10" s="99"/>
      <c r="AG10" s="99"/>
      <c r="AH10" s="198"/>
      <c r="AI10" s="260"/>
      <c r="AJ10" s="260"/>
      <c r="AK10" s="260"/>
      <c r="AL10" s="430"/>
    </row>
    <row r="11" spans="1:38" ht="16.5" customHeight="1">
      <c r="A11" s="172"/>
      <c r="B11" s="222"/>
      <c r="C11" s="222"/>
      <c r="D11" s="85"/>
      <c r="E11" s="8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67" t="s">
        <v>6</v>
      </c>
      <c r="V11" s="260"/>
      <c r="W11" s="64"/>
      <c r="X11" s="28"/>
      <c r="Y11" s="99"/>
      <c r="Z11" s="99"/>
      <c r="AA11" s="99"/>
      <c r="AB11" s="99"/>
      <c r="AC11" s="99"/>
      <c r="AD11" s="99"/>
      <c r="AE11" s="99"/>
      <c r="AF11" s="99"/>
      <c r="AG11" s="99"/>
      <c r="AH11" s="198"/>
      <c r="AI11" s="260"/>
      <c r="AJ11" s="260"/>
      <c r="AK11" s="260"/>
      <c r="AL11" s="430"/>
    </row>
    <row r="12" spans="1:38" ht="23.25" customHeight="1" thickBot="1">
      <c r="A12" s="108"/>
      <c r="B12" s="223"/>
      <c r="C12" s="223"/>
      <c r="D12" s="72"/>
      <c r="E12" s="72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73"/>
      <c r="V12" s="223"/>
      <c r="W12" s="72"/>
      <c r="X12" s="281"/>
      <c r="Y12" s="193"/>
      <c r="Z12" s="193"/>
      <c r="AA12" s="193"/>
      <c r="AB12" s="193"/>
      <c r="AC12" s="193"/>
      <c r="AD12" s="193"/>
      <c r="AE12" s="193"/>
      <c r="AF12" s="193"/>
      <c r="AG12" s="193"/>
      <c r="AH12" s="296"/>
      <c r="AI12" s="223"/>
      <c r="AJ12" s="1051" t="s">
        <v>564</v>
      </c>
      <c r="AK12" s="1051"/>
      <c r="AL12" s="1052"/>
    </row>
    <row r="13" spans="1:38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91" t="s">
        <v>127</v>
      </c>
      <c r="Y13" s="736"/>
      <c r="Z13" s="736"/>
      <c r="AA13" s="736"/>
      <c r="AB13" s="736"/>
      <c r="AC13" s="736"/>
      <c r="AD13" s="736"/>
      <c r="AE13" s="736"/>
      <c r="AF13" s="736"/>
      <c r="AG13" s="736"/>
      <c r="AH13" s="711" t="s">
        <v>133</v>
      </c>
      <c r="AI13" s="712" t="s">
        <v>133</v>
      </c>
      <c r="AJ13" s="712" t="s">
        <v>133</v>
      </c>
      <c r="AK13" s="712" t="s">
        <v>133</v>
      </c>
      <c r="AL13" s="713" t="s">
        <v>17</v>
      </c>
    </row>
    <row r="14" spans="1:38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92"/>
      <c r="Y14" s="737"/>
      <c r="Z14" s="737"/>
      <c r="AA14" s="737"/>
      <c r="AB14" s="737"/>
      <c r="AC14" s="737"/>
      <c r="AD14" s="737"/>
      <c r="AE14" s="737"/>
      <c r="AF14" s="737"/>
      <c r="AG14" s="737"/>
      <c r="AH14" s="715" t="s">
        <v>134</v>
      </c>
      <c r="AI14" s="716" t="s">
        <v>135</v>
      </c>
      <c r="AJ14" s="716" t="s">
        <v>136</v>
      </c>
      <c r="AK14" s="716" t="s">
        <v>137</v>
      </c>
      <c r="AL14" s="717" t="s">
        <v>40</v>
      </c>
    </row>
    <row r="15" spans="1:38" s="735" customFormat="1" ht="27.75" customHeight="1" thickBot="1">
      <c r="A15" s="739" t="s">
        <v>50</v>
      </c>
      <c r="B15" s="740"/>
      <c r="C15" s="740"/>
      <c r="D15" s="741" t="s">
        <v>51</v>
      </c>
      <c r="E15" s="741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864">
        <v>2023</v>
      </c>
      <c r="Y15" s="864">
        <v>2022</v>
      </c>
      <c r="Z15" s="864">
        <v>2022</v>
      </c>
      <c r="AA15" s="864">
        <v>2022</v>
      </c>
      <c r="AB15" s="864">
        <v>2022</v>
      </c>
      <c r="AC15" s="864">
        <v>2022</v>
      </c>
      <c r="AD15" s="864">
        <v>2022</v>
      </c>
      <c r="AE15" s="864">
        <v>2022</v>
      </c>
      <c r="AF15" s="864">
        <v>2022</v>
      </c>
      <c r="AG15" s="864">
        <v>2022</v>
      </c>
      <c r="AH15" s="864">
        <v>2023</v>
      </c>
      <c r="AI15" s="864">
        <v>2023</v>
      </c>
      <c r="AJ15" s="864">
        <v>2023</v>
      </c>
      <c r="AK15" s="864">
        <v>2023</v>
      </c>
      <c r="AL15" s="864">
        <v>2023</v>
      </c>
    </row>
    <row r="16" spans="1:38">
      <c r="A16" s="454"/>
      <c r="B16" s="455"/>
      <c r="C16" s="455"/>
      <c r="D16" s="455"/>
      <c r="E16" s="455"/>
      <c r="F16" s="456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7"/>
      <c r="R16" s="458"/>
      <c r="S16" s="458"/>
      <c r="T16" s="459"/>
      <c r="U16" s="459"/>
      <c r="V16" s="459"/>
      <c r="W16" s="459"/>
      <c r="X16" s="460"/>
      <c r="AH16" s="440"/>
      <c r="AI16" s="441"/>
      <c r="AJ16" s="441"/>
      <c r="AK16" s="441"/>
      <c r="AL16" s="442"/>
    </row>
    <row r="17" spans="1:38" s="81" customFormat="1" ht="39" customHeight="1" thickBot="1">
      <c r="A17" s="239"/>
      <c r="B17" s="232"/>
      <c r="C17" s="232"/>
      <c r="D17" s="240"/>
      <c r="E17" s="399"/>
      <c r="F17" s="1099" t="s">
        <v>141</v>
      </c>
      <c r="G17" s="1100"/>
      <c r="H17" s="1100"/>
      <c r="I17" s="1100"/>
      <c r="J17" s="1100"/>
      <c r="K17" s="1100"/>
      <c r="L17" s="1100"/>
      <c r="M17" s="1100"/>
      <c r="N17" s="1100"/>
      <c r="O17" s="1100"/>
      <c r="P17" s="1100"/>
      <c r="Q17" s="1101"/>
      <c r="R17" s="87"/>
      <c r="S17" s="82"/>
      <c r="T17" s="87"/>
      <c r="U17" s="82"/>
      <c r="V17" s="87"/>
      <c r="W17" s="83"/>
      <c r="X17" s="203">
        <f>SUM(X18)</f>
        <v>0</v>
      </c>
      <c r="Y17" s="203">
        <f t="shared" ref="Y17:AK18" si="0">SUM(Y18)</f>
        <v>0</v>
      </c>
      <c r="Z17" s="203">
        <f t="shared" si="0"/>
        <v>0</v>
      </c>
      <c r="AA17" s="203">
        <f t="shared" si="0"/>
        <v>0</v>
      </c>
      <c r="AB17" s="203">
        <f t="shared" si="0"/>
        <v>0</v>
      </c>
      <c r="AC17" s="203">
        <f t="shared" si="0"/>
        <v>0</v>
      </c>
      <c r="AD17" s="203">
        <f t="shared" si="0"/>
        <v>0</v>
      </c>
      <c r="AE17" s="203">
        <f t="shared" si="0"/>
        <v>0</v>
      </c>
      <c r="AF17" s="203">
        <f t="shared" si="0"/>
        <v>0</v>
      </c>
      <c r="AG17" s="203">
        <f t="shared" si="0"/>
        <v>0</v>
      </c>
      <c r="AH17" s="203">
        <f>SUM(AH18)</f>
        <v>0</v>
      </c>
      <c r="AI17" s="203">
        <f>SUM(AI18)</f>
        <v>0</v>
      </c>
      <c r="AJ17" s="203">
        <f t="shared" si="0"/>
        <v>0</v>
      </c>
      <c r="AK17" s="203">
        <f t="shared" si="0"/>
        <v>0</v>
      </c>
      <c r="AL17" s="738">
        <f>SUM(AL18)</f>
        <v>0</v>
      </c>
    </row>
    <row r="18" spans="1:38" s="81" customFormat="1" ht="39" customHeight="1">
      <c r="A18" s="471">
        <v>2</v>
      </c>
      <c r="B18" s="472">
        <v>9</v>
      </c>
      <c r="C18" s="472"/>
      <c r="D18" s="473"/>
      <c r="E18" s="474"/>
      <c r="F18" s="1102" t="s">
        <v>140</v>
      </c>
      <c r="G18" s="1103"/>
      <c r="H18" s="1103"/>
      <c r="I18" s="1103"/>
      <c r="J18" s="1103"/>
      <c r="K18" s="1103"/>
      <c r="L18" s="1103"/>
      <c r="M18" s="1103"/>
      <c r="N18" s="1103"/>
      <c r="O18" s="1103"/>
      <c r="P18" s="1103"/>
      <c r="Q18" s="1104"/>
      <c r="R18" s="86"/>
      <c r="S18" s="86"/>
      <c r="T18" s="86"/>
      <c r="U18" s="86"/>
      <c r="V18" s="86"/>
      <c r="W18" s="86"/>
      <c r="X18" s="298">
        <f>SUM(X19)</f>
        <v>0</v>
      </c>
      <c r="Y18" s="298">
        <f t="shared" si="0"/>
        <v>0</v>
      </c>
      <c r="Z18" s="298">
        <f t="shared" si="0"/>
        <v>0</v>
      </c>
      <c r="AA18" s="298">
        <f t="shared" si="0"/>
        <v>0</v>
      </c>
      <c r="AB18" s="298">
        <f t="shared" si="0"/>
        <v>0</v>
      </c>
      <c r="AC18" s="298">
        <f t="shared" si="0"/>
        <v>0</v>
      </c>
      <c r="AD18" s="298">
        <f t="shared" si="0"/>
        <v>0</v>
      </c>
      <c r="AE18" s="298">
        <f t="shared" si="0"/>
        <v>0</v>
      </c>
      <c r="AF18" s="298">
        <f t="shared" si="0"/>
        <v>0</v>
      </c>
      <c r="AG18" s="298">
        <f t="shared" si="0"/>
        <v>0</v>
      </c>
      <c r="AH18" s="298">
        <f t="shared" si="0"/>
        <v>0</v>
      </c>
      <c r="AI18" s="298">
        <f t="shared" si="0"/>
        <v>0</v>
      </c>
      <c r="AJ18" s="298">
        <f>SUM(AJ19)</f>
        <v>0</v>
      </c>
      <c r="AK18" s="298">
        <f t="shared" si="0"/>
        <v>0</v>
      </c>
      <c r="AL18" s="475">
        <f>+AH18+AI18+AJ18+AK18</f>
        <v>0</v>
      </c>
    </row>
    <row r="19" spans="1:38" s="81" customFormat="1" ht="39" customHeight="1">
      <c r="A19" s="476">
        <v>2</v>
      </c>
      <c r="B19" s="477">
        <v>9</v>
      </c>
      <c r="C19" s="477">
        <v>1</v>
      </c>
      <c r="D19" s="477"/>
      <c r="E19" s="478"/>
      <c r="F19" s="175" t="s">
        <v>86</v>
      </c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26"/>
      <c r="R19" s="83"/>
      <c r="S19" s="83"/>
      <c r="T19" s="83"/>
      <c r="U19" s="83"/>
      <c r="V19" s="83"/>
      <c r="W19" s="83"/>
      <c r="X19" s="203">
        <f>SUM(X20)</f>
        <v>0</v>
      </c>
      <c r="Y19" s="182"/>
      <c r="Z19" s="182"/>
      <c r="AA19" s="182"/>
      <c r="AB19" s="182"/>
      <c r="AC19" s="182"/>
      <c r="AD19" s="182"/>
      <c r="AE19" s="182"/>
      <c r="AF19" s="181"/>
      <c r="AG19" s="181"/>
      <c r="AH19" s="203">
        <f>SUM(AH20:AH21)</f>
        <v>0</v>
      </c>
      <c r="AI19" s="203">
        <f>SUM(AI20:AI21)</f>
        <v>0</v>
      </c>
      <c r="AJ19" s="203">
        <f>SUM(AJ20:AJ21)</f>
        <v>0</v>
      </c>
      <c r="AK19" s="203">
        <f>SUM(AK20:AK21)</f>
        <v>0</v>
      </c>
      <c r="AL19" s="259">
        <f>SUM(AL20:AL21)</f>
        <v>0</v>
      </c>
    </row>
    <row r="20" spans="1:38" s="81" customFormat="1" ht="39" customHeight="1">
      <c r="A20" s="479">
        <v>2</v>
      </c>
      <c r="B20" s="480">
        <v>9</v>
      </c>
      <c r="C20" s="480">
        <v>1</v>
      </c>
      <c r="D20" s="480">
        <v>1</v>
      </c>
      <c r="E20" s="478" t="s">
        <v>259</v>
      </c>
      <c r="F20" s="176" t="s">
        <v>300</v>
      </c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26"/>
      <c r="R20" s="83"/>
      <c r="S20" s="83"/>
      <c r="T20" s="83"/>
      <c r="U20" s="83"/>
      <c r="V20" s="83"/>
      <c r="W20" s="83"/>
      <c r="X20" s="102">
        <v>0</v>
      </c>
      <c r="Y20" s="182"/>
      <c r="Z20" s="182"/>
      <c r="AA20" s="182"/>
      <c r="AB20" s="182"/>
      <c r="AC20" s="182"/>
      <c r="AD20" s="182"/>
      <c r="AE20" s="182"/>
      <c r="AF20" s="181"/>
      <c r="AG20" s="181"/>
      <c r="AH20" s="102">
        <f>+X20/4</f>
        <v>0</v>
      </c>
      <c r="AI20" s="178">
        <f t="shared" ref="AI20:AK21" si="1">+AH20</f>
        <v>0</v>
      </c>
      <c r="AJ20" s="178">
        <f t="shared" si="1"/>
        <v>0</v>
      </c>
      <c r="AK20" s="178">
        <f t="shared" si="1"/>
        <v>0</v>
      </c>
      <c r="AL20" s="179">
        <f>+AH20+AI20+AJ20+AK20</f>
        <v>0</v>
      </c>
    </row>
    <row r="21" spans="1:38" s="81" customFormat="1" ht="39" customHeight="1">
      <c r="A21" s="479">
        <v>2</v>
      </c>
      <c r="B21" s="480">
        <v>9</v>
      </c>
      <c r="C21" s="480">
        <v>1</v>
      </c>
      <c r="D21" s="480">
        <v>1</v>
      </c>
      <c r="E21" s="478" t="s">
        <v>262</v>
      </c>
      <c r="F21" s="176" t="s">
        <v>299</v>
      </c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26"/>
      <c r="R21" s="83"/>
      <c r="S21" s="83"/>
      <c r="T21" s="83"/>
      <c r="U21" s="83"/>
      <c r="V21" s="83"/>
      <c r="W21" s="83"/>
      <c r="X21" s="102">
        <v>0</v>
      </c>
      <c r="Y21" s="182"/>
      <c r="Z21" s="182"/>
      <c r="AA21" s="182"/>
      <c r="AB21" s="182"/>
      <c r="AC21" s="182"/>
      <c r="AD21" s="182"/>
      <c r="AE21" s="182"/>
      <c r="AF21" s="181"/>
      <c r="AG21" s="181"/>
      <c r="AH21" s="102">
        <f>+X21/4</f>
        <v>0</v>
      </c>
      <c r="AI21" s="178">
        <f t="shared" si="1"/>
        <v>0</v>
      </c>
      <c r="AJ21" s="178">
        <f t="shared" si="1"/>
        <v>0</v>
      </c>
      <c r="AK21" s="178">
        <f t="shared" si="1"/>
        <v>0</v>
      </c>
      <c r="AL21" s="179">
        <f>+AH21+AI21+AJ21+AK21</f>
        <v>0</v>
      </c>
    </row>
    <row r="22" spans="1:38" s="81" customFormat="1" ht="37.5" customHeight="1" thickBot="1">
      <c r="A22" s="483"/>
      <c r="B22" s="484"/>
      <c r="C22" s="484"/>
      <c r="D22" s="484"/>
      <c r="E22" s="485"/>
      <c r="F22" s="318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486"/>
      <c r="R22" s="93"/>
      <c r="S22" s="93"/>
      <c r="T22" s="93"/>
      <c r="U22" s="93"/>
      <c r="V22" s="93"/>
      <c r="W22" s="93"/>
      <c r="X22" s="453"/>
      <c r="Y22" s="185"/>
      <c r="Z22" s="185"/>
      <c r="AA22" s="185"/>
      <c r="AB22" s="185"/>
      <c r="AC22" s="282"/>
      <c r="AD22" s="282"/>
      <c r="AE22" s="282"/>
      <c r="AF22" s="186"/>
      <c r="AG22" s="186"/>
      <c r="AH22" s="111"/>
      <c r="AI22" s="187"/>
      <c r="AJ22" s="187"/>
      <c r="AK22" s="187"/>
      <c r="AL22" s="188"/>
    </row>
    <row r="23" spans="1:38" s="81" customFormat="1" ht="10.5" hidden="1" customHeight="1">
      <c r="A23" s="476">
        <v>2</v>
      </c>
      <c r="B23" s="477">
        <v>8</v>
      </c>
      <c r="C23" s="477">
        <v>2</v>
      </c>
      <c r="D23" s="477"/>
      <c r="E23" s="481"/>
      <c r="F23" s="255" t="s">
        <v>315</v>
      </c>
      <c r="G23" s="256"/>
      <c r="H23" s="256"/>
      <c r="I23" s="256"/>
      <c r="J23" s="257"/>
      <c r="K23" s="257"/>
      <c r="L23" s="257"/>
      <c r="M23" s="257"/>
      <c r="N23" s="257"/>
      <c r="O23" s="257"/>
      <c r="P23" s="257"/>
      <c r="Q23" s="258"/>
      <c r="R23" s="83"/>
      <c r="S23" s="83"/>
      <c r="T23" s="83"/>
      <c r="U23" s="83"/>
      <c r="V23" s="83"/>
      <c r="W23" s="83"/>
      <c r="X23" s="203">
        <f>SUM(X24:AG25)</f>
        <v>0</v>
      </c>
      <c r="Y23" s="203">
        <f t="shared" ref="Y23:AG23" si="2">SUM(Y24:AH25)</f>
        <v>0</v>
      </c>
      <c r="Z23" s="203">
        <f t="shared" si="2"/>
        <v>0</v>
      </c>
      <c r="AA23" s="203">
        <f t="shared" si="2"/>
        <v>0</v>
      </c>
      <c r="AB23" s="203">
        <f t="shared" si="2"/>
        <v>0</v>
      </c>
      <c r="AC23" s="203">
        <f t="shared" si="2"/>
        <v>0</v>
      </c>
      <c r="AD23" s="203">
        <f t="shared" si="2"/>
        <v>0</v>
      </c>
      <c r="AE23" s="203">
        <f t="shared" si="2"/>
        <v>0</v>
      </c>
      <c r="AF23" s="203">
        <f t="shared" si="2"/>
        <v>0</v>
      </c>
      <c r="AG23" s="203">
        <f t="shared" si="2"/>
        <v>0</v>
      </c>
      <c r="AH23" s="203">
        <f>SUM(AH24:AH25)</f>
        <v>0</v>
      </c>
      <c r="AI23" s="203">
        <f>SUM(AI24:AI25)</f>
        <v>0</v>
      </c>
      <c r="AJ23" s="203">
        <f>SUM(AJ24:AJ25)</f>
        <v>0</v>
      </c>
      <c r="AK23" s="203">
        <f>SUM(AK24:AK25)</f>
        <v>0</v>
      </c>
      <c r="AL23" s="203">
        <f>SUM(AL24:AL25)</f>
        <v>0</v>
      </c>
    </row>
    <row r="24" spans="1:38" s="81" customFormat="1" ht="0.75" hidden="1" customHeight="1">
      <c r="A24" s="479">
        <v>2</v>
      </c>
      <c r="B24" s="480">
        <v>8</v>
      </c>
      <c r="C24" s="480">
        <v>2</v>
      </c>
      <c r="D24" s="480">
        <v>1</v>
      </c>
      <c r="E24" s="478" t="s">
        <v>259</v>
      </c>
      <c r="F24" s="176" t="s">
        <v>316</v>
      </c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26"/>
      <c r="R24" s="83"/>
      <c r="S24" s="83"/>
      <c r="T24" s="83"/>
      <c r="U24" s="83"/>
      <c r="V24" s="83"/>
      <c r="W24" s="83"/>
      <c r="X24" s="102">
        <v>0</v>
      </c>
      <c r="Y24" s="181"/>
      <c r="Z24" s="181"/>
      <c r="AA24" s="181"/>
      <c r="AB24" s="446"/>
      <c r="AC24" s="446"/>
      <c r="AD24" s="446"/>
      <c r="AE24" s="446"/>
      <c r="AF24" s="181"/>
      <c r="AG24" s="181"/>
      <c r="AH24" s="102">
        <f>+X24/4</f>
        <v>0</v>
      </c>
      <c r="AI24" s="178">
        <f t="shared" ref="AI24:AK25" si="3">+AH24</f>
        <v>0</v>
      </c>
      <c r="AJ24" s="178">
        <f t="shared" si="3"/>
        <v>0</v>
      </c>
      <c r="AK24" s="178">
        <f t="shared" si="3"/>
        <v>0</v>
      </c>
      <c r="AL24" s="179">
        <f t="shared" ref="AL24:AL29" si="4">+AH24+AI24+AJ24+AK24</f>
        <v>0</v>
      </c>
    </row>
    <row r="25" spans="1:38" s="81" customFormat="1" ht="39" hidden="1" customHeight="1">
      <c r="A25" s="479">
        <v>3</v>
      </c>
      <c r="B25" s="480">
        <v>2</v>
      </c>
      <c r="C25" s="480">
        <v>1</v>
      </c>
      <c r="D25" s="480">
        <v>3</v>
      </c>
      <c r="E25" s="478" t="s">
        <v>262</v>
      </c>
      <c r="F25" s="176" t="s">
        <v>301</v>
      </c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26"/>
      <c r="R25" s="83"/>
      <c r="S25" s="83"/>
      <c r="T25" s="83"/>
      <c r="U25" s="83"/>
      <c r="V25" s="83"/>
      <c r="W25" s="83"/>
      <c r="X25" s="102">
        <v>0</v>
      </c>
      <c r="Y25" s="183"/>
      <c r="Z25" s="183"/>
      <c r="AA25" s="183"/>
      <c r="AB25" s="446"/>
      <c r="AC25" s="184"/>
      <c r="AD25" s="184"/>
      <c r="AE25" s="446"/>
      <c r="AF25" s="181"/>
      <c r="AG25" s="181"/>
      <c r="AH25" s="102">
        <f>+X25/4</f>
        <v>0</v>
      </c>
      <c r="AI25" s="178">
        <f t="shared" si="3"/>
        <v>0</v>
      </c>
      <c r="AJ25" s="178">
        <f t="shared" si="3"/>
        <v>0</v>
      </c>
      <c r="AK25" s="178">
        <f t="shared" si="3"/>
        <v>0</v>
      </c>
      <c r="AL25" s="179">
        <f t="shared" si="4"/>
        <v>0</v>
      </c>
    </row>
    <row r="26" spans="1:38" s="81" customFormat="1" ht="39" customHeight="1">
      <c r="A26" s="479">
        <v>4</v>
      </c>
      <c r="B26" s="477">
        <v>2</v>
      </c>
      <c r="C26" s="477">
        <v>1</v>
      </c>
      <c r="D26" s="477">
        <v>1</v>
      </c>
      <c r="E26" s="481"/>
      <c r="F26" s="1099" t="s">
        <v>114</v>
      </c>
      <c r="G26" s="1100"/>
      <c r="H26" s="1100"/>
      <c r="I26" s="1100"/>
      <c r="J26" s="1100"/>
      <c r="K26" s="1100"/>
      <c r="L26" s="1100"/>
      <c r="M26" s="1100"/>
      <c r="N26" s="1100"/>
      <c r="O26" s="1100"/>
      <c r="P26" s="1100"/>
      <c r="Q26" s="1101"/>
      <c r="R26" s="83"/>
      <c r="S26" s="83"/>
      <c r="T26" s="83"/>
      <c r="U26" s="83"/>
      <c r="V26" s="83"/>
      <c r="W26" s="83"/>
      <c r="X26" s="203">
        <f>SUM(X27:X28)</f>
        <v>20000000</v>
      </c>
      <c r="Y26" s="203">
        <f t="shared" ref="Y26:AK26" si="5">SUM(Y27:Y28)</f>
        <v>0</v>
      </c>
      <c r="Z26" s="203">
        <f t="shared" si="5"/>
        <v>0</v>
      </c>
      <c r="AA26" s="203">
        <f t="shared" si="5"/>
        <v>0</v>
      </c>
      <c r="AB26" s="203">
        <f t="shared" si="5"/>
        <v>0</v>
      </c>
      <c r="AC26" s="203">
        <f t="shared" si="5"/>
        <v>0</v>
      </c>
      <c r="AD26" s="203">
        <f t="shared" si="5"/>
        <v>0</v>
      </c>
      <c r="AE26" s="203">
        <f t="shared" si="5"/>
        <v>0</v>
      </c>
      <c r="AF26" s="203">
        <f t="shared" si="5"/>
        <v>0</v>
      </c>
      <c r="AG26" s="203">
        <f t="shared" si="5"/>
        <v>0</v>
      </c>
      <c r="AH26" s="203">
        <f>SUM(AH27:AH28)</f>
        <v>5000000</v>
      </c>
      <c r="AI26" s="203">
        <f t="shared" si="5"/>
        <v>5000000</v>
      </c>
      <c r="AJ26" s="203">
        <f t="shared" si="5"/>
        <v>5000000</v>
      </c>
      <c r="AK26" s="203">
        <f t="shared" si="5"/>
        <v>5000000</v>
      </c>
      <c r="AL26" s="259">
        <f>SUM(AL27:AL29)</f>
        <v>20000000</v>
      </c>
    </row>
    <row r="27" spans="1:38" s="81" customFormat="1" ht="39" customHeight="1">
      <c r="A27" s="479">
        <v>4</v>
      </c>
      <c r="B27" s="480">
        <v>2</v>
      </c>
      <c r="C27" s="480">
        <v>1</v>
      </c>
      <c r="D27" s="480">
        <v>1</v>
      </c>
      <c r="E27" s="478" t="s">
        <v>259</v>
      </c>
      <c r="F27" s="87" t="s">
        <v>117</v>
      </c>
      <c r="Q27" s="82"/>
      <c r="R27" s="83"/>
      <c r="S27" s="83"/>
      <c r="T27" s="83"/>
      <c r="U27" s="83"/>
      <c r="V27" s="83"/>
      <c r="W27" s="83"/>
      <c r="X27" s="174">
        <v>0</v>
      </c>
      <c r="Y27" s="189"/>
      <c r="Z27" s="189"/>
      <c r="AA27" s="189"/>
      <c r="AB27" s="189"/>
      <c r="AC27" s="189"/>
      <c r="AD27" s="189"/>
      <c r="AE27" s="189"/>
      <c r="AF27" s="181"/>
      <c r="AG27" s="181"/>
      <c r="AH27" s="102">
        <f>+X27/4</f>
        <v>0</v>
      </c>
      <c r="AI27" s="178">
        <f t="shared" ref="AI27:AK28" si="6">+AH27</f>
        <v>0</v>
      </c>
      <c r="AJ27" s="178">
        <f t="shared" si="6"/>
        <v>0</v>
      </c>
      <c r="AK27" s="178">
        <f t="shared" si="6"/>
        <v>0</v>
      </c>
      <c r="AL27" s="179">
        <f t="shared" si="4"/>
        <v>0</v>
      </c>
    </row>
    <row r="28" spans="1:38" s="81" customFormat="1" ht="39" customHeight="1" thickBot="1">
      <c r="A28" s="479">
        <v>4</v>
      </c>
      <c r="B28" s="480">
        <v>2</v>
      </c>
      <c r="C28" s="480">
        <v>2</v>
      </c>
      <c r="D28" s="480">
        <v>1</v>
      </c>
      <c r="E28" s="478" t="s">
        <v>259</v>
      </c>
      <c r="F28" s="87" t="s">
        <v>115</v>
      </c>
      <c r="Q28" s="82"/>
      <c r="R28" s="83"/>
      <c r="S28" s="83"/>
      <c r="T28" s="83"/>
      <c r="U28" s="83"/>
      <c r="V28" s="83"/>
      <c r="W28" s="83"/>
      <c r="X28" s="867">
        <v>20000000</v>
      </c>
      <c r="Y28" s="403"/>
      <c r="Z28" s="185"/>
      <c r="AA28" s="185"/>
      <c r="AB28" s="185"/>
      <c r="AC28" s="185"/>
      <c r="AD28" s="185"/>
      <c r="AE28" s="185"/>
      <c r="AF28" s="186"/>
      <c r="AG28" s="186"/>
      <c r="AH28" s="102">
        <f>+X28/4</f>
        <v>5000000</v>
      </c>
      <c r="AI28" s="178">
        <f t="shared" si="6"/>
        <v>5000000</v>
      </c>
      <c r="AJ28" s="178">
        <f t="shared" si="6"/>
        <v>5000000</v>
      </c>
      <c r="AK28" s="178">
        <f t="shared" si="6"/>
        <v>5000000</v>
      </c>
      <c r="AL28" s="179">
        <f t="shared" si="4"/>
        <v>20000000</v>
      </c>
    </row>
    <row r="29" spans="1:38" s="81" customFormat="1" ht="39" customHeight="1" thickBot="1">
      <c r="A29" s="482"/>
      <c r="B29" s="93"/>
      <c r="C29" s="93"/>
      <c r="D29" s="93"/>
      <c r="E29" s="93"/>
      <c r="F29" s="118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17"/>
      <c r="R29" s="93"/>
      <c r="S29" s="93"/>
      <c r="T29" s="93"/>
      <c r="U29" s="93"/>
      <c r="V29" s="93"/>
      <c r="W29" s="93"/>
      <c r="X29" s="111"/>
      <c r="Y29" s="185"/>
      <c r="Z29" s="185"/>
      <c r="AA29" s="185"/>
      <c r="AB29" s="185"/>
      <c r="AC29" s="282"/>
      <c r="AD29" s="282"/>
      <c r="AE29" s="282"/>
      <c r="AF29" s="186"/>
      <c r="AG29" s="186"/>
      <c r="AH29" s="111"/>
      <c r="AI29" s="93"/>
      <c r="AJ29" s="93"/>
      <c r="AK29" s="93"/>
      <c r="AL29" s="188">
        <f t="shared" si="4"/>
        <v>0</v>
      </c>
    </row>
    <row r="30" spans="1:38" s="317" customFormat="1" ht="39" customHeight="1" thickBot="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1058" t="s">
        <v>87</v>
      </c>
      <c r="L30" s="1058"/>
      <c r="M30" s="1058"/>
      <c r="N30" s="1058"/>
      <c r="O30" s="1058"/>
      <c r="P30" s="1058"/>
      <c r="Q30" s="1058"/>
      <c r="R30" s="1058"/>
      <c r="S30" s="1058"/>
      <c r="T30" s="1058"/>
      <c r="U30" s="1058"/>
      <c r="V30" s="1058"/>
      <c r="W30" s="340"/>
      <c r="X30" s="341">
        <f>+X17+X23+X26</f>
        <v>20000000</v>
      </c>
      <c r="Y30" s="341">
        <f t="shared" ref="Y30:AK30" si="7">+Y17+Y23+Y26</f>
        <v>0</v>
      </c>
      <c r="Z30" s="341">
        <f t="shared" si="7"/>
        <v>0</v>
      </c>
      <c r="AA30" s="341">
        <f t="shared" si="7"/>
        <v>0</v>
      </c>
      <c r="AB30" s="341">
        <f t="shared" si="7"/>
        <v>0</v>
      </c>
      <c r="AC30" s="341">
        <f t="shared" si="7"/>
        <v>0</v>
      </c>
      <c r="AD30" s="341">
        <f t="shared" si="7"/>
        <v>0</v>
      </c>
      <c r="AE30" s="341">
        <f t="shared" si="7"/>
        <v>0</v>
      </c>
      <c r="AF30" s="341">
        <f t="shared" si="7"/>
        <v>0</v>
      </c>
      <c r="AG30" s="341">
        <f t="shared" si="7"/>
        <v>0</v>
      </c>
      <c r="AH30" s="341">
        <f t="shared" si="7"/>
        <v>5000000</v>
      </c>
      <c r="AI30" s="341">
        <f t="shared" si="7"/>
        <v>5000000</v>
      </c>
      <c r="AJ30" s="341">
        <f t="shared" si="7"/>
        <v>5000000</v>
      </c>
      <c r="AK30" s="341">
        <f t="shared" si="7"/>
        <v>5000000</v>
      </c>
      <c r="AL30" s="342">
        <f>+AL17+AL23+AL26</f>
        <v>20000000</v>
      </c>
    </row>
    <row r="31" spans="1:38">
      <c r="X31" s="195"/>
      <c r="Y31" s="100"/>
      <c r="Z31" s="100"/>
      <c r="AA31" s="100"/>
      <c r="AB31" s="160"/>
      <c r="AC31" s="100"/>
      <c r="AD31" s="100"/>
      <c r="AE31" s="447"/>
      <c r="AF31" s="100"/>
      <c r="AG31" s="100"/>
    </row>
    <row r="32" spans="1:38" ht="24.75">
      <c r="X32" s="195"/>
      <c r="Y32" s="159"/>
      <c r="Z32" s="159"/>
      <c r="AA32" s="159"/>
      <c r="AB32" s="160"/>
      <c r="AC32" s="159"/>
      <c r="AD32" s="100"/>
      <c r="AE32" s="447"/>
      <c r="AF32" s="100"/>
      <c r="AG32" s="100"/>
    </row>
    <row r="33" spans="1:128" ht="24.75">
      <c r="X33" s="195"/>
      <c r="Y33" s="159"/>
      <c r="Z33" s="159"/>
      <c r="AA33" s="159"/>
      <c r="AB33" s="160"/>
      <c r="AC33" s="159"/>
      <c r="AD33" s="100"/>
      <c r="AE33" s="447"/>
      <c r="AF33" s="100"/>
      <c r="AG33" s="100"/>
    </row>
    <row r="34" spans="1:128" s="200" customFormat="1" ht="24.75">
      <c r="A34" s="173"/>
      <c r="B34" s="173"/>
      <c r="C34" s="173"/>
      <c r="D34" s="173"/>
      <c r="E34" s="173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201"/>
      <c r="Y34" s="159"/>
      <c r="Z34" s="159"/>
      <c r="AA34" s="159"/>
      <c r="AB34" s="160"/>
      <c r="AC34" s="159"/>
      <c r="AD34" s="100"/>
      <c r="AE34" s="447"/>
      <c r="AF34" s="100"/>
      <c r="AG34" s="100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</row>
    <row r="35" spans="1:128" s="200" customFormat="1" ht="24.75">
      <c r="A35" s="173"/>
      <c r="B35" s="173"/>
      <c r="C35" s="173"/>
      <c r="D35" s="173"/>
      <c r="E35" s="173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201"/>
      <c r="Y35" s="159"/>
      <c r="Z35" s="159"/>
      <c r="AA35" s="159"/>
      <c r="AB35" s="160"/>
      <c r="AC35" s="159"/>
      <c r="AD35" s="159"/>
      <c r="AE35" s="159"/>
      <c r="AF35" s="100"/>
      <c r="AG35" s="100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</row>
    <row r="36" spans="1:128" s="200" customFormat="1" ht="24.75">
      <c r="A36" s="173"/>
      <c r="B36" s="173"/>
      <c r="C36" s="173"/>
      <c r="D36" s="173"/>
      <c r="E36" s="173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201"/>
      <c r="Y36" s="159"/>
      <c r="Z36" s="159"/>
      <c r="AA36" s="159"/>
      <c r="AB36" s="159"/>
      <c r="AC36" s="159"/>
      <c r="AD36" s="159"/>
      <c r="AE36" s="159"/>
      <c r="AF36" s="100"/>
      <c r="AG36" s="100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</row>
    <row r="37" spans="1:128" s="200" customFormat="1" ht="24.75">
      <c r="A37" s="173"/>
      <c r="B37" s="173"/>
      <c r="C37" s="173"/>
      <c r="D37" s="173"/>
      <c r="E37" s="173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201"/>
      <c r="Y37" s="159"/>
      <c r="Z37" s="159"/>
      <c r="AA37" s="159"/>
      <c r="AB37" s="159"/>
      <c r="AC37" s="159"/>
      <c r="AD37" s="159"/>
      <c r="AE37" s="159"/>
      <c r="AF37" s="100"/>
      <c r="AG37" s="100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  <c r="DV37" s="197"/>
      <c r="DW37" s="197"/>
      <c r="DX37" s="197"/>
    </row>
    <row r="38" spans="1:128" s="200" customFormat="1">
      <c r="A38" s="173"/>
      <c r="B38" s="173"/>
      <c r="C38" s="173"/>
      <c r="D38" s="173"/>
      <c r="E38" s="173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201"/>
      <c r="Y38" s="161"/>
      <c r="Z38" s="161"/>
      <c r="AA38" s="161"/>
      <c r="AB38" s="160"/>
      <c r="AC38" s="160"/>
      <c r="AD38" s="100"/>
      <c r="AE38" s="447"/>
      <c r="AF38" s="100"/>
      <c r="AG38" s="100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</row>
    <row r="39" spans="1:128" s="200" customFormat="1" ht="24.75">
      <c r="A39" s="173"/>
      <c r="B39" s="173"/>
      <c r="C39" s="173"/>
      <c r="D39" s="173"/>
      <c r="E39" s="173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201"/>
      <c r="Y39" s="159"/>
      <c r="Z39" s="100"/>
      <c r="AA39" s="100"/>
      <c r="AB39" s="160"/>
      <c r="AC39" s="160"/>
      <c r="AD39" s="100"/>
      <c r="AE39" s="447"/>
      <c r="AF39" s="100"/>
      <c r="AG39" s="100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</row>
    <row r="40" spans="1:128" s="200" customFormat="1" ht="24.75">
      <c r="A40" s="173"/>
      <c r="B40" s="173"/>
      <c r="C40" s="173"/>
      <c r="D40" s="173"/>
      <c r="E40" s="173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201"/>
      <c r="Y40" s="159"/>
      <c r="Z40" s="100"/>
      <c r="AA40" s="100"/>
      <c r="AB40" s="160"/>
      <c r="AC40" s="160"/>
      <c r="AD40" s="100"/>
      <c r="AE40" s="447"/>
      <c r="AF40" s="100"/>
      <c r="AG40" s="100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</row>
    <row r="41" spans="1:128" s="200" customFormat="1" ht="24.75">
      <c r="A41" s="173"/>
      <c r="B41" s="173"/>
      <c r="C41" s="173"/>
      <c r="D41" s="173"/>
      <c r="E41" s="173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201"/>
      <c r="Y41" s="159"/>
      <c r="Z41" s="100"/>
      <c r="AA41" s="100"/>
      <c r="AB41" s="160"/>
      <c r="AC41" s="160"/>
      <c r="AD41" s="100"/>
      <c r="AE41" s="447"/>
      <c r="AF41" s="100"/>
      <c r="AG41" s="100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</row>
    <row r="42" spans="1:128" s="200" customFormat="1" ht="24.75">
      <c r="A42" s="173"/>
      <c r="B42" s="173"/>
      <c r="C42" s="173"/>
      <c r="D42" s="173"/>
      <c r="E42" s="173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201"/>
      <c r="Y42" s="159"/>
      <c r="Z42" s="448"/>
      <c r="AA42" s="161"/>
      <c r="AB42" s="160"/>
      <c r="AC42" s="160"/>
      <c r="AD42" s="100"/>
      <c r="AE42" s="447"/>
      <c r="AF42" s="100"/>
      <c r="AG42" s="100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</row>
    <row r="43" spans="1:128" s="200" customFormat="1" ht="24.75">
      <c r="A43" s="173"/>
      <c r="B43" s="173"/>
      <c r="C43" s="173"/>
      <c r="D43" s="173"/>
      <c r="E43" s="173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201"/>
      <c r="Y43" s="159"/>
      <c r="Z43" s="100"/>
      <c r="AA43" s="100"/>
      <c r="AB43" s="160"/>
      <c r="AC43" s="160"/>
      <c r="AD43" s="100"/>
      <c r="AE43" s="447"/>
      <c r="AF43" s="100"/>
      <c r="AG43" s="100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</row>
    <row r="44" spans="1:128" s="200" customFormat="1" ht="24.75">
      <c r="A44" s="173"/>
      <c r="B44" s="173"/>
      <c r="C44" s="173"/>
      <c r="D44" s="173"/>
      <c r="E44" s="173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201"/>
      <c r="Y44" s="159"/>
      <c r="Z44" s="100"/>
      <c r="AA44" s="100"/>
      <c r="AB44" s="160"/>
      <c r="AC44" s="160"/>
      <c r="AD44" s="100"/>
      <c r="AE44" s="447"/>
      <c r="AF44" s="100"/>
      <c r="AG44" s="100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</row>
    <row r="45" spans="1:128" s="200" customFormat="1" ht="24.75">
      <c r="A45" s="173"/>
      <c r="B45" s="173"/>
      <c r="C45" s="173"/>
      <c r="D45" s="173"/>
      <c r="E45" s="173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201"/>
      <c r="Y45" s="159"/>
      <c r="Z45" s="159"/>
      <c r="AA45" s="159"/>
      <c r="AB45" s="159"/>
      <c r="AC45" s="159"/>
      <c r="AD45" s="159"/>
      <c r="AE45" s="159"/>
      <c r="AF45" s="100"/>
      <c r="AG45" s="100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</row>
    <row r="46" spans="1:128" s="200" customFormat="1" ht="24.75">
      <c r="A46" s="173"/>
      <c r="B46" s="173"/>
      <c r="C46" s="173"/>
      <c r="D46" s="173"/>
      <c r="E46" s="173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201"/>
      <c r="Y46" s="159"/>
      <c r="Z46" s="448"/>
      <c r="AA46" s="100"/>
      <c r="AB46" s="160"/>
      <c r="AC46" s="160"/>
      <c r="AD46" s="161"/>
      <c r="AE46" s="447"/>
      <c r="AF46" s="100"/>
      <c r="AG46" s="100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</row>
    <row r="47" spans="1:128" s="200" customFormat="1" ht="24.75">
      <c r="A47" s="173"/>
      <c r="B47" s="173"/>
      <c r="C47" s="173"/>
      <c r="D47" s="173"/>
      <c r="E47" s="173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201"/>
      <c r="Y47" s="159"/>
      <c r="Z47" s="100"/>
      <c r="AA47" s="100"/>
      <c r="AB47" s="160"/>
      <c r="AC47" s="160"/>
      <c r="AD47" s="159"/>
      <c r="AE47" s="159"/>
      <c r="AF47" s="100"/>
      <c r="AG47" s="100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</row>
    <row r="48" spans="1:128" s="200" customFormat="1" ht="24.75">
      <c r="A48" s="173"/>
      <c r="B48" s="173"/>
      <c r="C48" s="173"/>
      <c r="D48" s="173"/>
      <c r="E48" s="173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201"/>
      <c r="Y48" s="159"/>
      <c r="Z48" s="159"/>
      <c r="AA48" s="159"/>
      <c r="AB48" s="159"/>
      <c r="AC48" s="159"/>
      <c r="AD48" s="159"/>
      <c r="AE48" s="159"/>
      <c r="AF48" s="100"/>
      <c r="AG48" s="100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</row>
    <row r="49" spans="1:128" s="200" customFormat="1">
      <c r="A49" s="173"/>
      <c r="B49" s="173"/>
      <c r="C49" s="173"/>
      <c r="D49" s="173"/>
      <c r="E49" s="173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201"/>
      <c r="Y49" s="163"/>
      <c r="Z49" s="100"/>
      <c r="AA49" s="100"/>
      <c r="AB49" s="160"/>
      <c r="AC49" s="160"/>
      <c r="AD49" s="100"/>
      <c r="AE49" s="447"/>
      <c r="AF49" s="100"/>
      <c r="AG49" s="100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</row>
    <row r="50" spans="1:128" s="200" customFormat="1">
      <c r="A50" s="173"/>
      <c r="B50" s="173"/>
      <c r="C50" s="173"/>
      <c r="D50" s="173"/>
      <c r="E50" s="173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201"/>
      <c r="Y50" s="449"/>
      <c r="Z50" s="448"/>
      <c r="AA50" s="100"/>
      <c r="AB50" s="160"/>
      <c r="AC50" s="160"/>
      <c r="AD50" s="100"/>
      <c r="AE50" s="447"/>
      <c r="AF50" s="100"/>
      <c r="AG50" s="100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</row>
    <row r="51" spans="1:128" s="200" customFormat="1">
      <c r="A51" s="173"/>
      <c r="B51" s="173"/>
      <c r="C51" s="173"/>
      <c r="D51" s="173"/>
      <c r="E51" s="173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201"/>
      <c r="Y51" s="449"/>
      <c r="Z51" s="448"/>
      <c r="AA51" s="100"/>
      <c r="AB51" s="160"/>
      <c r="AC51" s="160"/>
      <c r="AD51" s="100"/>
      <c r="AE51" s="447"/>
      <c r="AF51" s="100"/>
      <c r="AG51" s="100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</row>
    <row r="52" spans="1:128" s="200" customFormat="1">
      <c r="A52" s="173"/>
      <c r="B52" s="173"/>
      <c r="C52" s="173"/>
      <c r="D52" s="173"/>
      <c r="E52" s="173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201"/>
      <c r="Y52" s="449"/>
      <c r="Z52" s="448"/>
      <c r="AA52" s="100"/>
      <c r="AB52" s="160"/>
      <c r="AC52" s="160"/>
      <c r="AD52" s="100"/>
      <c r="AE52" s="447"/>
      <c r="AF52" s="100"/>
      <c r="AG52" s="100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</row>
    <row r="53" spans="1:128" s="200" customFormat="1">
      <c r="A53" s="173"/>
      <c r="B53" s="173"/>
      <c r="C53" s="173"/>
      <c r="D53" s="173"/>
      <c r="E53" s="173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201"/>
      <c r="Y53" s="449"/>
      <c r="Z53" s="448"/>
      <c r="AA53" s="100"/>
      <c r="AB53" s="160"/>
      <c r="AC53" s="160"/>
      <c r="AD53" s="100"/>
      <c r="AE53" s="447"/>
      <c r="AF53" s="100"/>
      <c r="AG53" s="100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</row>
    <row r="54" spans="1:128" s="200" customFormat="1">
      <c r="A54" s="173"/>
      <c r="B54" s="173"/>
      <c r="C54" s="173"/>
      <c r="D54" s="173"/>
      <c r="E54" s="173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201"/>
      <c r="Y54" s="100"/>
      <c r="Z54" s="448"/>
      <c r="AA54" s="100"/>
      <c r="AB54" s="160"/>
      <c r="AC54" s="160"/>
      <c r="AD54" s="160"/>
      <c r="AE54" s="447"/>
      <c r="AF54" s="100"/>
      <c r="AG54" s="100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</row>
    <row r="55" spans="1:128" s="200" customFormat="1">
      <c r="A55" s="173"/>
      <c r="B55" s="173"/>
      <c r="C55" s="173"/>
      <c r="D55" s="173"/>
      <c r="E55" s="173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201"/>
      <c r="Y55" s="450"/>
      <c r="Z55" s="100"/>
      <c r="AA55" s="100"/>
      <c r="AB55" s="100"/>
      <c r="AC55" s="100"/>
      <c r="AD55" s="100"/>
      <c r="AE55" s="447"/>
      <c r="AF55" s="100"/>
      <c r="AG55" s="100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</row>
    <row r="56" spans="1:128" s="200" customFormat="1">
      <c r="A56" s="173"/>
      <c r="B56" s="173"/>
      <c r="C56" s="173"/>
      <c r="D56" s="173"/>
      <c r="E56" s="173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201"/>
      <c r="Y56" s="162"/>
      <c r="Z56" s="162"/>
      <c r="AA56" s="162"/>
      <c r="AB56" s="162"/>
      <c r="AC56" s="162"/>
      <c r="AD56" s="162"/>
      <c r="AE56" s="162"/>
      <c r="AF56" s="162"/>
      <c r="AG56" s="162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</row>
    <row r="57" spans="1:128" s="200" customFormat="1">
      <c r="A57" s="173"/>
      <c r="B57" s="173"/>
      <c r="C57" s="173"/>
      <c r="D57" s="173"/>
      <c r="E57" s="173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201"/>
      <c r="Y57" s="99"/>
      <c r="Z57" s="99"/>
      <c r="AA57" s="99"/>
      <c r="AB57" s="99"/>
      <c r="AC57" s="99"/>
      <c r="AD57" s="99"/>
      <c r="AE57" s="99"/>
      <c r="AF57" s="99"/>
      <c r="AG57" s="99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</row>
    <row r="58" spans="1:128" s="200" customFormat="1">
      <c r="A58" s="173"/>
      <c r="B58" s="173"/>
      <c r="C58" s="173"/>
      <c r="D58" s="173"/>
      <c r="E58" s="173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201"/>
      <c r="Y58" s="99"/>
      <c r="Z58" s="99"/>
      <c r="AA58" s="99"/>
      <c r="AB58" s="99"/>
      <c r="AC58" s="99"/>
      <c r="AD58" s="99"/>
      <c r="AE58" s="99"/>
      <c r="AF58" s="99"/>
      <c r="AG58" s="99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</row>
    <row r="59" spans="1:128" s="200" customFormat="1">
      <c r="A59" s="173"/>
      <c r="B59" s="173"/>
      <c r="C59" s="173"/>
      <c r="D59" s="173"/>
      <c r="E59" s="173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201"/>
      <c r="Y59" s="99"/>
      <c r="Z59" s="99"/>
      <c r="AA59" s="99"/>
      <c r="AB59" s="99"/>
      <c r="AC59" s="99"/>
      <c r="AD59" s="99"/>
      <c r="AE59" s="99"/>
      <c r="AF59" s="99"/>
      <c r="AG59" s="99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</row>
    <row r="60" spans="1:128" s="200" customFormat="1">
      <c r="A60" s="173"/>
      <c r="B60" s="173"/>
      <c r="C60" s="173"/>
      <c r="D60" s="173"/>
      <c r="E60" s="173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201"/>
      <c r="Y60" s="99"/>
      <c r="Z60" s="99"/>
      <c r="AA60" s="99"/>
      <c r="AB60" s="99"/>
      <c r="AC60" s="99"/>
      <c r="AD60" s="99"/>
      <c r="AE60" s="99"/>
      <c r="AF60" s="99"/>
      <c r="AG60" s="99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</row>
    <row r="61" spans="1:128" s="200" customFormat="1">
      <c r="A61" s="173"/>
      <c r="B61" s="173"/>
      <c r="C61" s="173"/>
      <c r="D61" s="173"/>
      <c r="E61" s="173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201"/>
      <c r="Y61" s="99"/>
      <c r="Z61" s="99"/>
      <c r="AA61" s="99"/>
      <c r="AB61" s="99"/>
      <c r="AC61" s="99"/>
      <c r="AD61" s="99"/>
      <c r="AE61" s="99"/>
      <c r="AF61" s="99"/>
      <c r="AG61" s="99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</row>
    <row r="62" spans="1:128" s="200" customFormat="1">
      <c r="A62" s="173"/>
      <c r="B62" s="173"/>
      <c r="C62" s="173"/>
      <c r="D62" s="173"/>
      <c r="E62" s="173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201"/>
      <c r="Y62" s="99"/>
      <c r="Z62" s="99"/>
      <c r="AA62" s="99"/>
      <c r="AB62" s="99"/>
      <c r="AC62" s="99"/>
      <c r="AD62" s="99"/>
      <c r="AE62" s="99"/>
      <c r="AF62" s="99"/>
      <c r="AG62" s="99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</row>
  </sheetData>
  <mergeCells count="23">
    <mergeCell ref="Q1:AL1"/>
    <mergeCell ref="D2:F2"/>
    <mergeCell ref="Q2:AL2"/>
    <mergeCell ref="Q3:W3"/>
    <mergeCell ref="D4:F4"/>
    <mergeCell ref="Q4:AL4"/>
    <mergeCell ref="D8:H8"/>
    <mergeCell ref="M11:N11"/>
    <mergeCell ref="O12:P12"/>
    <mergeCell ref="A13:E13"/>
    <mergeCell ref="R13:S15"/>
    <mergeCell ref="A14:E14"/>
    <mergeCell ref="F14:Q14"/>
    <mergeCell ref="A10:I10"/>
    <mergeCell ref="T13:U15"/>
    <mergeCell ref="AJ12:AL12"/>
    <mergeCell ref="V13:V15"/>
    <mergeCell ref="W13:W15"/>
    <mergeCell ref="K30:V30"/>
    <mergeCell ref="F17:Q17"/>
    <mergeCell ref="F26:Q26"/>
    <mergeCell ref="F18:Q18"/>
    <mergeCell ref="X13:X14"/>
  </mergeCells>
  <printOptions horizontalCentered="1"/>
  <pageMargins left="0.19685039370078741" right="0.19685039370078741" top="0.98425196850393704" bottom="0.39370078740157483" header="0.19685039370078741" footer="0.19685039370078741"/>
  <pageSetup scale="45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DO59"/>
  <sheetViews>
    <sheetView topLeftCell="A13" zoomScale="61" zoomScaleNormal="61" zoomScaleSheetLayoutView="61" workbookViewId="0">
      <pane ySplit="840" topLeftCell="A19" activePane="bottomLeft"/>
      <selection activeCell="X24" sqref="X24"/>
      <selection pane="bottomLeft" activeCell="X24" sqref="X24"/>
    </sheetView>
  </sheetViews>
  <sheetFormatPr baseColWidth="10" defaultColWidth="11.5703125" defaultRowHeight="12.75"/>
  <cols>
    <col min="1" max="3" width="5.42578125" style="173" customWidth="1"/>
    <col min="4" max="5" width="5.28515625" style="173" customWidth="1"/>
    <col min="6" max="6" width="4.5703125" style="197" customWidth="1"/>
    <col min="7" max="7" width="1.7109375" style="197" customWidth="1"/>
    <col min="8" max="8" width="3.140625" style="197" customWidth="1"/>
    <col min="9" max="9" width="5.28515625" style="197" customWidth="1"/>
    <col min="10" max="10" width="4.5703125" style="197" customWidth="1"/>
    <col min="11" max="12" width="5.5703125" style="197" bestFit="1" customWidth="1"/>
    <col min="13" max="13" width="4.5703125" style="197" customWidth="1"/>
    <col min="14" max="14" width="0.28515625" style="197" hidden="1" customWidth="1"/>
    <col min="15" max="15" width="4.42578125" style="197" customWidth="1"/>
    <col min="16" max="16" width="3.85546875" style="197" customWidth="1"/>
    <col min="17" max="17" width="33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7.42578125" style="197" hidden="1" customWidth="1"/>
    <col min="23" max="23" width="0.42578125" style="197" hidden="1" customWidth="1"/>
    <col min="24" max="24" width="24.28515625" style="201" bestFit="1" customWidth="1"/>
    <col min="25" max="25" width="24.28515625" style="200" bestFit="1" customWidth="1"/>
    <col min="26" max="28" width="21.28515625" style="197" bestFit="1" customWidth="1"/>
    <col min="29" max="29" width="22.85546875" style="197" bestFit="1" customWidth="1"/>
    <col min="30" max="16384" width="11.5703125" style="197"/>
  </cols>
  <sheetData>
    <row r="1" spans="1:29" ht="33.75" customHeight="1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90"/>
    </row>
    <row r="2" spans="1:29" ht="26.25" customHeight="1">
      <c r="A2" s="172"/>
      <c r="B2" s="222"/>
      <c r="C2" s="222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89"/>
    </row>
    <row r="3" spans="1:29" ht="14.25" customHeight="1">
      <c r="A3" s="172"/>
      <c r="B3" s="222"/>
      <c r="C3" s="222"/>
      <c r="D3" s="85"/>
      <c r="E3" s="8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0"/>
      <c r="Y3" s="198"/>
      <c r="Z3" s="260"/>
      <c r="AA3" s="260"/>
      <c r="AB3" s="260"/>
      <c r="AC3" s="430"/>
    </row>
    <row r="4" spans="1:29" ht="24.75" customHeight="1">
      <c r="A4" s="172"/>
      <c r="B4" s="222"/>
      <c r="C4" s="222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89"/>
    </row>
    <row r="5" spans="1:29" ht="12.75" customHeight="1">
      <c r="A5" s="172"/>
      <c r="B5" s="222"/>
      <c r="C5" s="222"/>
      <c r="D5" s="85"/>
      <c r="E5" s="8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68"/>
      <c r="V5" s="260"/>
      <c r="W5" s="260"/>
      <c r="X5" s="198"/>
      <c r="Y5" s="198"/>
      <c r="Z5" s="260"/>
      <c r="AA5" s="260"/>
      <c r="AB5" s="260"/>
      <c r="AC5" s="430"/>
    </row>
    <row r="6" spans="1:29" ht="17.25" customHeight="1">
      <c r="A6" s="172"/>
      <c r="B6" s="222"/>
      <c r="C6" s="222"/>
      <c r="D6" s="89" t="s">
        <v>32</v>
      </c>
      <c r="E6" s="89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65" t="s">
        <v>98</v>
      </c>
      <c r="V6" s="260"/>
      <c r="W6" s="260"/>
      <c r="X6" s="198"/>
      <c r="Y6" s="198"/>
      <c r="Z6" s="260"/>
      <c r="AA6" s="260"/>
      <c r="AB6" s="260"/>
      <c r="AC6" s="430"/>
    </row>
    <row r="7" spans="1:29" ht="13.5" customHeight="1">
      <c r="A7" s="172"/>
      <c r="B7" s="222"/>
      <c r="C7" s="222"/>
      <c r="D7" s="85"/>
      <c r="E7" s="8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67" t="s">
        <v>6</v>
      </c>
      <c r="V7" s="260"/>
      <c r="W7" s="260"/>
      <c r="X7" s="198"/>
      <c r="Y7" s="198"/>
      <c r="Z7" s="260"/>
      <c r="AA7" s="260"/>
      <c r="AB7" s="260"/>
      <c r="AC7" s="430"/>
    </row>
    <row r="8" spans="1:29" ht="14.25" customHeight="1">
      <c r="A8" s="172"/>
      <c r="B8" s="222"/>
      <c r="C8" s="222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4" t="s">
        <v>5</v>
      </c>
      <c r="V8" s="260"/>
      <c r="W8" s="64"/>
      <c r="X8" s="69"/>
      <c r="Y8" s="198"/>
      <c r="Z8" s="260"/>
      <c r="AA8" s="260"/>
      <c r="AB8" s="260"/>
      <c r="AC8" s="430"/>
    </row>
    <row r="9" spans="1:29" ht="18.75" customHeight="1">
      <c r="A9" s="172"/>
      <c r="B9" s="222"/>
      <c r="C9" s="222"/>
      <c r="D9" s="85"/>
      <c r="E9" s="8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67" t="s">
        <v>6</v>
      </c>
      <c r="V9" s="260"/>
      <c r="W9" s="64"/>
      <c r="X9" s="171"/>
      <c r="Y9" s="198"/>
      <c r="Z9" s="260"/>
      <c r="AA9" s="260"/>
      <c r="AB9" s="260"/>
      <c r="AC9" s="430"/>
    </row>
    <row r="10" spans="1:29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70">
        <v>98</v>
      </c>
      <c r="K10" s="526" t="s">
        <v>331</v>
      </c>
      <c r="L10" s="527" t="s">
        <v>331</v>
      </c>
      <c r="M10" s="526" t="s">
        <v>334</v>
      </c>
      <c r="N10" s="528"/>
      <c r="O10" s="66"/>
      <c r="P10" s="540" t="s">
        <v>311</v>
      </c>
      <c r="Q10" s="66"/>
      <c r="R10" s="66"/>
      <c r="S10" s="66"/>
      <c r="T10" s="260"/>
      <c r="U10" s="65" t="s">
        <v>97</v>
      </c>
      <c r="V10" s="260"/>
      <c r="W10" s="64"/>
      <c r="X10" s="198"/>
      <c r="Y10" s="198"/>
      <c r="Z10" s="260"/>
      <c r="AA10" s="260"/>
      <c r="AB10" s="260"/>
      <c r="AC10" s="430"/>
    </row>
    <row r="11" spans="1:29" ht="16.5" customHeight="1">
      <c r="A11" s="172"/>
      <c r="B11" s="222"/>
      <c r="C11" s="222"/>
      <c r="D11" s="85"/>
      <c r="E11" s="8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67" t="s">
        <v>6</v>
      </c>
      <c r="V11" s="260"/>
      <c r="W11" s="64"/>
      <c r="X11" s="28"/>
      <c r="Y11" s="198"/>
      <c r="Z11" s="260"/>
      <c r="AA11" s="260"/>
      <c r="AB11" s="260"/>
      <c r="AC11" s="430"/>
    </row>
    <row r="12" spans="1:29" ht="23.25" customHeight="1" thickBot="1">
      <c r="A12" s="108"/>
      <c r="B12" s="223"/>
      <c r="C12" s="223"/>
      <c r="D12" s="72"/>
      <c r="E12" s="72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73"/>
      <c r="V12" s="223"/>
      <c r="W12" s="72"/>
      <c r="X12" s="281"/>
      <c r="Y12" s="296"/>
      <c r="Z12" s="223"/>
      <c r="AA12" s="1051" t="s">
        <v>564</v>
      </c>
      <c r="AB12" s="1051"/>
      <c r="AC12" s="1052"/>
    </row>
    <row r="13" spans="1:29" ht="15.75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711"/>
      <c r="Y13" s="711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29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715" t="s">
        <v>127</v>
      </c>
      <c r="Y14" s="715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29" s="735" customFormat="1" ht="27" customHeight="1" thickBot="1">
      <c r="A15" s="739" t="s">
        <v>50</v>
      </c>
      <c r="B15" s="740"/>
      <c r="C15" s="740"/>
      <c r="D15" s="741" t="s">
        <v>51</v>
      </c>
      <c r="E15" s="741" t="s">
        <v>35</v>
      </c>
      <c r="F15" s="718" t="s">
        <v>131</v>
      </c>
      <c r="G15" s="719"/>
      <c r="H15" s="719"/>
      <c r="I15" s="719"/>
      <c r="J15" s="719"/>
      <c r="K15" s="719"/>
      <c r="L15" s="719"/>
      <c r="M15" s="719"/>
      <c r="N15" s="719"/>
      <c r="O15" s="719"/>
      <c r="P15" s="719"/>
      <c r="Q15" s="719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</row>
    <row r="16" spans="1:29" ht="27" customHeight="1" thickBot="1">
      <c r="A16" s="1112" t="s">
        <v>9</v>
      </c>
      <c r="B16" s="1106"/>
      <c r="C16" s="1106"/>
      <c r="D16" s="1106"/>
      <c r="E16" s="1107"/>
      <c r="F16" s="1105" t="s">
        <v>10</v>
      </c>
      <c r="G16" s="1106"/>
      <c r="H16" s="1106"/>
      <c r="I16" s="1106"/>
      <c r="J16" s="1106"/>
      <c r="K16" s="1106"/>
      <c r="L16" s="1106"/>
      <c r="M16" s="1106"/>
      <c r="N16" s="1106"/>
      <c r="O16" s="1106"/>
      <c r="P16" s="1106"/>
      <c r="Q16" s="1107"/>
      <c r="R16" s="1105" t="s">
        <v>11</v>
      </c>
      <c r="S16" s="1107"/>
      <c r="T16" s="1108" t="s">
        <v>2</v>
      </c>
      <c r="U16" s="1109"/>
      <c r="V16" s="164" t="s">
        <v>3</v>
      </c>
      <c r="W16" s="164" t="s">
        <v>1</v>
      </c>
      <c r="X16" s="306" t="s">
        <v>7</v>
      </c>
      <c r="Y16" s="452"/>
      <c r="Z16" s="434"/>
      <c r="AA16" s="434"/>
      <c r="AB16" s="434"/>
      <c r="AC16" s="435"/>
    </row>
    <row r="17" spans="1:119" s="84" customFormat="1" ht="27" customHeight="1" thickBot="1">
      <c r="A17" s="209"/>
      <c r="B17" s="167"/>
      <c r="C17" s="167"/>
      <c r="D17" s="167"/>
      <c r="E17" s="167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202"/>
      <c r="Y17" s="28"/>
      <c r="Z17" s="81"/>
      <c r="AA17" s="81"/>
      <c r="AB17" s="81"/>
      <c r="AC17" s="210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</row>
    <row r="18" spans="1:119" s="84" customFormat="1" ht="27" customHeight="1" thickBot="1">
      <c r="A18" s="242">
        <v>2</v>
      </c>
      <c r="B18" s="225">
        <v>4</v>
      </c>
      <c r="C18" s="227"/>
      <c r="D18" s="106"/>
      <c r="E18" s="194"/>
      <c r="F18" s="1110" t="s">
        <v>52</v>
      </c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2"/>
      <c r="S18" s="112"/>
      <c r="T18" s="112"/>
      <c r="U18" s="112"/>
      <c r="V18" s="112"/>
      <c r="W18" s="112"/>
      <c r="X18" s="166">
        <f>SUM(X19:X24)</f>
        <v>341000000</v>
      </c>
      <c r="Y18" s="166">
        <f>SUM(Y19:Y24)</f>
        <v>85250000</v>
      </c>
      <c r="Z18" s="166">
        <f>SUM(Z19:Z24)</f>
        <v>85250000</v>
      </c>
      <c r="AA18" s="166">
        <f>SUM(AA19:AA24)</f>
        <v>85250000</v>
      </c>
      <c r="AB18" s="166">
        <f>SUM(AB19:AB24)</f>
        <v>85250000</v>
      </c>
      <c r="AC18" s="344">
        <f>SUM(AC20:AC23)</f>
        <v>341000000</v>
      </c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</row>
    <row r="19" spans="1:119" s="81" customFormat="1" ht="27" customHeight="1">
      <c r="A19" s="239">
        <v>2</v>
      </c>
      <c r="B19" s="232">
        <v>4</v>
      </c>
      <c r="C19" s="232">
        <v>1</v>
      </c>
      <c r="D19" s="232">
        <v>4</v>
      </c>
      <c r="E19" s="404"/>
      <c r="F19" s="165" t="s">
        <v>84</v>
      </c>
      <c r="Q19" s="82"/>
      <c r="R19" s="87"/>
      <c r="S19" s="82"/>
      <c r="T19" s="87"/>
      <c r="U19" s="82"/>
      <c r="V19" s="87"/>
      <c r="W19" s="83"/>
      <c r="X19" s="102"/>
      <c r="Y19" s="102"/>
      <c r="Z19" s="178"/>
      <c r="AA19" s="178"/>
      <c r="AB19" s="178"/>
      <c r="AC19" s="179"/>
    </row>
    <row r="20" spans="1:119" s="81" customFormat="1" ht="27" customHeight="1">
      <c r="A20" s="241">
        <v>2</v>
      </c>
      <c r="B20" s="240">
        <v>4</v>
      </c>
      <c r="C20" s="240">
        <v>1</v>
      </c>
      <c r="D20" s="240">
        <v>4</v>
      </c>
      <c r="E20" s="393" t="s">
        <v>49</v>
      </c>
      <c r="F20" s="83" t="s">
        <v>199</v>
      </c>
      <c r="Q20" s="82"/>
      <c r="R20" s="87"/>
      <c r="S20" s="82"/>
      <c r="T20" s="87"/>
      <c r="U20" s="82"/>
      <c r="V20" s="87"/>
      <c r="W20" s="83"/>
      <c r="X20" s="174">
        <v>2000000</v>
      </c>
      <c r="Y20" s="102">
        <f>+X20/4</f>
        <v>500000</v>
      </c>
      <c r="Z20" s="178">
        <f t="shared" ref="Z20:AB21" si="0">+Y20</f>
        <v>500000</v>
      </c>
      <c r="AA20" s="178">
        <f t="shared" si="0"/>
        <v>500000</v>
      </c>
      <c r="AB20" s="178">
        <f t="shared" si="0"/>
        <v>500000</v>
      </c>
      <c r="AC20" s="179">
        <f>+Y20+Z20+AA20+AB20</f>
        <v>2000000</v>
      </c>
    </row>
    <row r="21" spans="1:119" s="81" customFormat="1" ht="27" customHeight="1">
      <c r="A21" s="241">
        <v>2</v>
      </c>
      <c r="B21" s="240">
        <v>4</v>
      </c>
      <c r="C21" s="240">
        <v>1</v>
      </c>
      <c r="D21" s="240">
        <v>4</v>
      </c>
      <c r="E21" s="399" t="s">
        <v>143</v>
      </c>
      <c r="F21" s="83" t="s">
        <v>200</v>
      </c>
      <c r="Q21" s="82"/>
      <c r="R21" s="87"/>
      <c r="S21" s="82"/>
      <c r="T21" s="87"/>
      <c r="U21" s="82"/>
      <c r="V21" s="87"/>
      <c r="W21" s="83"/>
      <c r="X21" s="102">
        <v>4000000</v>
      </c>
      <c r="Y21" s="102">
        <f>+X21/4</f>
        <v>1000000</v>
      </c>
      <c r="Z21" s="178">
        <f t="shared" si="0"/>
        <v>1000000</v>
      </c>
      <c r="AA21" s="178">
        <f t="shared" si="0"/>
        <v>1000000</v>
      </c>
      <c r="AB21" s="178">
        <f t="shared" si="0"/>
        <v>1000000</v>
      </c>
      <c r="AC21" s="179">
        <f>+Y21+Z21+AA21+AB21</f>
        <v>4000000</v>
      </c>
    </row>
    <row r="22" spans="1:119" s="81" customFormat="1" ht="27" customHeight="1">
      <c r="A22" s="239">
        <v>2</v>
      </c>
      <c r="B22" s="232">
        <v>4</v>
      </c>
      <c r="C22" s="232">
        <v>1</v>
      </c>
      <c r="D22" s="232">
        <v>5</v>
      </c>
      <c r="E22" s="404"/>
      <c r="F22" s="165" t="s">
        <v>85</v>
      </c>
      <c r="Q22" s="82"/>
      <c r="R22" s="87"/>
      <c r="S22" s="82"/>
      <c r="T22" s="87"/>
      <c r="U22" s="82"/>
      <c r="V22" s="87"/>
      <c r="W22" s="83"/>
      <c r="X22" s="102"/>
      <c r="Y22" s="102"/>
      <c r="Z22" s="178"/>
      <c r="AA22" s="178"/>
      <c r="AB22" s="178"/>
      <c r="AC22" s="179"/>
    </row>
    <row r="23" spans="1:119" s="81" customFormat="1" ht="27" customHeight="1">
      <c r="A23" s="241">
        <v>2</v>
      </c>
      <c r="B23" s="240">
        <v>4</v>
      </c>
      <c r="C23" s="240">
        <v>1</v>
      </c>
      <c r="D23" s="240">
        <v>6</v>
      </c>
      <c r="E23" s="393" t="s">
        <v>263</v>
      </c>
      <c r="F23" s="83" t="s">
        <v>302</v>
      </c>
      <c r="Q23" s="82"/>
      <c r="R23" s="87"/>
      <c r="S23" s="82"/>
      <c r="T23" s="87"/>
      <c r="U23" s="82"/>
      <c r="V23" s="87"/>
      <c r="W23" s="83"/>
      <c r="X23" s="174">
        <f>320000000+15000000</f>
        <v>335000000</v>
      </c>
      <c r="Y23" s="102">
        <f>+X23/4</f>
        <v>83750000</v>
      </c>
      <c r="Z23" s="178">
        <f>+Y23</f>
        <v>83750000</v>
      </c>
      <c r="AA23" s="178">
        <f>+Z23</f>
        <v>83750000</v>
      </c>
      <c r="AB23" s="178">
        <f>+AA23</f>
        <v>83750000</v>
      </c>
      <c r="AC23" s="179">
        <f>+Y23+Z23+AA23+AB23</f>
        <v>335000000</v>
      </c>
    </row>
    <row r="24" spans="1:119" s="81" customFormat="1" ht="27" customHeight="1" thickBot="1">
      <c r="A24" s="91"/>
      <c r="B24" s="92"/>
      <c r="C24" s="92"/>
      <c r="D24" s="92"/>
      <c r="E24" s="92"/>
      <c r="F24" s="118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117"/>
      <c r="R24" s="118"/>
      <c r="S24" s="117"/>
      <c r="T24" s="118"/>
      <c r="U24" s="117"/>
      <c r="V24" s="118"/>
      <c r="W24" s="93"/>
      <c r="X24" s="111"/>
      <c r="Y24" s="111"/>
      <c r="Z24" s="187"/>
      <c r="AA24" s="187"/>
      <c r="AB24" s="187"/>
      <c r="AC24" s="188"/>
    </row>
    <row r="25" spans="1:119" s="81" customFormat="1" ht="27" customHeigh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202"/>
      <c r="Y25" s="202"/>
      <c r="Z25" s="211"/>
      <c r="AA25" s="211"/>
      <c r="AB25" s="211"/>
      <c r="AC25" s="343"/>
    </row>
    <row r="26" spans="1:119" s="196" customFormat="1" ht="27" customHeight="1">
      <c r="A26" s="636"/>
      <c r="B26" s="637"/>
      <c r="C26" s="637"/>
      <c r="D26" s="637"/>
      <c r="E26" s="637"/>
      <c r="F26" s="637"/>
      <c r="G26" s="637"/>
      <c r="H26" s="637"/>
      <c r="I26" s="637"/>
      <c r="J26" s="637"/>
      <c r="K26" s="1039" t="s">
        <v>87</v>
      </c>
      <c r="L26" s="1039"/>
      <c r="M26" s="1039"/>
      <c r="N26" s="1039"/>
      <c r="O26" s="1039"/>
      <c r="P26" s="1039"/>
      <c r="Q26" s="1039"/>
      <c r="R26" s="1039"/>
      <c r="S26" s="1039"/>
      <c r="T26" s="1039"/>
      <c r="U26" s="1039"/>
      <c r="V26" s="1039"/>
      <c r="W26" s="637"/>
      <c r="X26" s="638">
        <f t="shared" ref="X26:AC26" si="1">+X18</f>
        <v>341000000</v>
      </c>
      <c r="Y26" s="638">
        <f t="shared" si="1"/>
        <v>85250000</v>
      </c>
      <c r="Z26" s="638">
        <f t="shared" si="1"/>
        <v>85250000</v>
      </c>
      <c r="AA26" s="638">
        <f t="shared" si="1"/>
        <v>85250000</v>
      </c>
      <c r="AB26" s="638">
        <f t="shared" si="1"/>
        <v>85250000</v>
      </c>
      <c r="AC26" s="639">
        <f t="shared" si="1"/>
        <v>341000000</v>
      </c>
    </row>
    <row r="27" spans="1:119" ht="13.5" thickBot="1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296"/>
      <c r="Y27" s="296"/>
      <c r="Z27" s="302"/>
      <c r="AA27" s="302"/>
      <c r="AB27" s="302"/>
      <c r="AC27" s="461"/>
    </row>
    <row r="28" spans="1:119" ht="18">
      <c r="X28" s="195"/>
    </row>
    <row r="29" spans="1:119" ht="18">
      <c r="X29" s="195"/>
    </row>
    <row r="30" spans="1:119" ht="20.25">
      <c r="X30" s="348"/>
    </row>
    <row r="31" spans="1:119" s="200" customFormat="1" ht="20.25">
      <c r="A31" s="173"/>
      <c r="B31" s="173"/>
      <c r="C31" s="173"/>
      <c r="D31" s="173"/>
      <c r="E31" s="173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348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</row>
    <row r="32" spans="1:119" s="200" customFormat="1" ht="20.25">
      <c r="A32" s="173"/>
      <c r="B32" s="173"/>
      <c r="C32" s="173"/>
      <c r="D32" s="173"/>
      <c r="E32" s="173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348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</row>
    <row r="33" spans="1:119" s="200" customFormat="1" ht="20.25">
      <c r="A33" s="173"/>
      <c r="B33" s="173"/>
      <c r="C33" s="173"/>
      <c r="D33" s="173"/>
      <c r="E33" s="173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348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7"/>
      <c r="CV33" s="197"/>
      <c r="CW33" s="197"/>
      <c r="CX33" s="197"/>
      <c r="CY33" s="197"/>
      <c r="CZ33" s="197"/>
      <c r="DA33" s="197"/>
      <c r="DB33" s="197"/>
      <c r="DC33" s="197"/>
      <c r="DD33" s="197"/>
      <c r="DE33" s="197"/>
      <c r="DF33" s="197"/>
      <c r="DG33" s="197"/>
      <c r="DH33" s="197"/>
      <c r="DI33" s="197"/>
      <c r="DJ33" s="197"/>
      <c r="DK33" s="197"/>
      <c r="DL33" s="197"/>
      <c r="DM33" s="197"/>
      <c r="DN33" s="197"/>
      <c r="DO33" s="197"/>
    </row>
    <row r="34" spans="1:119" s="200" customFormat="1" ht="20.25">
      <c r="A34" s="173"/>
      <c r="B34" s="173"/>
      <c r="C34" s="173"/>
      <c r="D34" s="173"/>
      <c r="E34" s="173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348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</row>
    <row r="35" spans="1:119" s="200" customFormat="1" ht="20.25">
      <c r="A35" s="173"/>
      <c r="B35" s="173"/>
      <c r="C35" s="173"/>
      <c r="D35" s="173"/>
      <c r="E35" s="173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348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</row>
    <row r="36" spans="1:119" s="200" customFormat="1">
      <c r="A36" s="173"/>
      <c r="B36" s="173"/>
      <c r="C36" s="173"/>
      <c r="D36" s="173"/>
      <c r="E36" s="173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201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</row>
    <row r="37" spans="1:119" s="200" customFormat="1">
      <c r="A37" s="173"/>
      <c r="B37" s="173"/>
      <c r="C37" s="173"/>
      <c r="D37" s="173"/>
      <c r="E37" s="173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201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</row>
    <row r="38" spans="1:119" s="200" customFormat="1">
      <c r="A38" s="173"/>
      <c r="B38" s="173"/>
      <c r="C38" s="173"/>
      <c r="D38" s="173"/>
      <c r="E38" s="173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201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</row>
    <row r="39" spans="1:119" s="200" customFormat="1">
      <c r="A39" s="173"/>
      <c r="B39" s="173"/>
      <c r="C39" s="173"/>
      <c r="D39" s="173"/>
      <c r="E39" s="173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201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</row>
    <row r="40" spans="1:119" s="200" customFormat="1">
      <c r="A40" s="173"/>
      <c r="B40" s="173"/>
      <c r="C40" s="173"/>
      <c r="D40" s="173"/>
      <c r="E40" s="173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201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</row>
    <row r="41" spans="1:119" s="200" customFormat="1">
      <c r="A41" s="173"/>
      <c r="B41" s="173"/>
      <c r="C41" s="173"/>
      <c r="D41" s="173"/>
      <c r="E41" s="173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201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</row>
    <row r="42" spans="1:119" s="200" customFormat="1">
      <c r="A42" s="173"/>
      <c r="B42" s="173"/>
      <c r="C42" s="173"/>
      <c r="D42" s="173"/>
      <c r="E42" s="173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201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</row>
    <row r="43" spans="1:119" s="200" customFormat="1">
      <c r="A43" s="173"/>
      <c r="B43" s="173"/>
      <c r="C43" s="173"/>
      <c r="D43" s="173"/>
      <c r="E43" s="173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201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</row>
    <row r="44" spans="1:119" s="200" customFormat="1">
      <c r="A44" s="173"/>
      <c r="B44" s="173"/>
      <c r="C44" s="173"/>
      <c r="D44" s="173"/>
      <c r="E44" s="173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201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</row>
    <row r="45" spans="1:119" s="200" customFormat="1">
      <c r="A45" s="173"/>
      <c r="B45" s="173"/>
      <c r="C45" s="173"/>
      <c r="D45" s="173"/>
      <c r="E45" s="173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201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</row>
    <row r="46" spans="1:119" s="200" customFormat="1">
      <c r="A46" s="173"/>
      <c r="B46" s="173"/>
      <c r="C46" s="173"/>
      <c r="D46" s="173"/>
      <c r="E46" s="173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201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</row>
    <row r="47" spans="1:119" s="200" customFormat="1">
      <c r="A47" s="173"/>
      <c r="B47" s="173"/>
      <c r="C47" s="173"/>
      <c r="D47" s="173"/>
      <c r="E47" s="173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201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</row>
    <row r="48" spans="1:119" s="200" customFormat="1">
      <c r="A48" s="173"/>
      <c r="B48" s="173"/>
      <c r="C48" s="173"/>
      <c r="D48" s="173"/>
      <c r="E48" s="173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201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</row>
    <row r="49" spans="1:119" s="200" customFormat="1">
      <c r="A49" s="173"/>
      <c r="B49" s="173"/>
      <c r="C49" s="173"/>
      <c r="D49" s="173"/>
      <c r="E49" s="173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201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</row>
    <row r="50" spans="1:119" s="200" customFormat="1">
      <c r="A50" s="173"/>
      <c r="B50" s="173"/>
      <c r="C50" s="173"/>
      <c r="D50" s="173"/>
      <c r="E50" s="173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201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</row>
    <row r="51" spans="1:119" s="200" customFormat="1">
      <c r="A51" s="173"/>
      <c r="B51" s="173"/>
      <c r="C51" s="173"/>
      <c r="D51" s="173"/>
      <c r="E51" s="173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201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</row>
    <row r="52" spans="1:119" s="200" customFormat="1">
      <c r="A52" s="173"/>
      <c r="B52" s="173"/>
      <c r="C52" s="173"/>
      <c r="D52" s="173"/>
      <c r="E52" s="173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201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</row>
    <row r="53" spans="1:119" s="200" customFormat="1">
      <c r="A53" s="173"/>
      <c r="B53" s="173"/>
      <c r="C53" s="173"/>
      <c r="D53" s="173"/>
      <c r="E53" s="173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201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</row>
    <row r="54" spans="1:119" s="200" customFormat="1">
      <c r="A54" s="173"/>
      <c r="B54" s="173"/>
      <c r="C54" s="173"/>
      <c r="D54" s="173"/>
      <c r="E54" s="173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201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</row>
    <row r="55" spans="1:119" s="200" customFormat="1">
      <c r="A55" s="173"/>
      <c r="B55" s="173"/>
      <c r="C55" s="173"/>
      <c r="D55" s="173"/>
      <c r="E55" s="173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201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</row>
    <row r="56" spans="1:119" s="200" customFormat="1">
      <c r="A56" s="173"/>
      <c r="B56" s="173"/>
      <c r="C56" s="173"/>
      <c r="D56" s="173"/>
      <c r="E56" s="173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201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</row>
    <row r="57" spans="1:119" s="200" customFormat="1">
      <c r="A57" s="173"/>
      <c r="B57" s="173"/>
      <c r="C57" s="173"/>
      <c r="D57" s="173"/>
      <c r="E57" s="173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201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</row>
    <row r="58" spans="1:119" s="200" customFormat="1">
      <c r="A58" s="173"/>
      <c r="B58" s="173"/>
      <c r="C58" s="173"/>
      <c r="D58" s="173"/>
      <c r="E58" s="173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201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</row>
    <row r="59" spans="1:119" s="200" customFormat="1">
      <c r="A59" s="173"/>
      <c r="B59" s="173"/>
      <c r="C59" s="173"/>
      <c r="D59" s="173"/>
      <c r="E59" s="173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201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</row>
  </sheetData>
  <mergeCells count="24">
    <mergeCell ref="D8:H8"/>
    <mergeCell ref="Q1:AC1"/>
    <mergeCell ref="D2:F2"/>
    <mergeCell ref="Q2:AC2"/>
    <mergeCell ref="Q3:W3"/>
    <mergeCell ref="D4:F4"/>
    <mergeCell ref="Q4:AC4"/>
    <mergeCell ref="M11:N11"/>
    <mergeCell ref="O12:P12"/>
    <mergeCell ref="A13:E13"/>
    <mergeCell ref="R13:S15"/>
    <mergeCell ref="A10:I10"/>
    <mergeCell ref="K26:V26"/>
    <mergeCell ref="F18:Q18"/>
    <mergeCell ref="A14:E14"/>
    <mergeCell ref="F14:Q14"/>
    <mergeCell ref="A16:E16"/>
    <mergeCell ref="AA12:AC12"/>
    <mergeCell ref="V13:V15"/>
    <mergeCell ref="F16:Q16"/>
    <mergeCell ref="R16:S16"/>
    <mergeCell ref="T16:U16"/>
    <mergeCell ref="W13:W15"/>
    <mergeCell ref="T13:U15"/>
  </mergeCells>
  <printOptions horizontalCentered="1"/>
  <pageMargins left="0.19685039370078741" right="0.19685039370078741" top="0.98425196850393704" bottom="0.39370078740157483" header="0.19685039370078741" footer="0.19685039370078741"/>
  <pageSetup scale="42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U63"/>
  <sheetViews>
    <sheetView topLeftCell="A45" zoomScale="61" zoomScaleNormal="61" zoomScaleSheetLayoutView="61" workbookViewId="0">
      <pane ySplit="840" topLeftCell="A31" activePane="bottomLeft"/>
      <selection activeCell="AF33" sqref="AF33"/>
      <selection pane="bottomLeft" activeCell="AF33" sqref="AF33"/>
    </sheetView>
  </sheetViews>
  <sheetFormatPr baseColWidth="10" defaultColWidth="11.5703125" defaultRowHeight="20.25"/>
  <cols>
    <col min="1" max="3" width="5.42578125" style="173" customWidth="1"/>
    <col min="4" max="4" width="5.28515625" style="173" customWidth="1"/>
    <col min="5" max="5" width="5.28515625" style="422" customWidth="1"/>
    <col min="6" max="6" width="4.5703125" style="197" customWidth="1"/>
    <col min="7" max="7" width="1.7109375" style="197" customWidth="1"/>
    <col min="8" max="8" width="3.140625" style="197" customWidth="1"/>
    <col min="9" max="9" width="5.28515625" style="197" customWidth="1"/>
    <col min="10" max="10" width="4.5703125" style="197" customWidth="1"/>
    <col min="11" max="12" width="5.5703125" style="197" bestFit="1" customWidth="1"/>
    <col min="13" max="13" width="4.85546875" style="197" customWidth="1"/>
    <col min="14" max="14" width="0.28515625" style="197" hidden="1" customWidth="1"/>
    <col min="15" max="15" width="4.42578125" style="197" customWidth="1"/>
    <col min="16" max="16" width="3.85546875" style="197" customWidth="1"/>
    <col min="17" max="17" width="33.42578125" style="197" customWidth="1"/>
    <col min="18" max="18" width="0.140625" style="197" hidden="1" customWidth="1"/>
    <col min="19" max="19" width="5.85546875" style="197" hidden="1" customWidth="1"/>
    <col min="20" max="20" width="11.5703125" style="197" hidden="1" customWidth="1"/>
    <col min="21" max="21" width="25.140625" style="201" bestFit="1" customWidth="1"/>
    <col min="22" max="22" width="0.28515625" style="101" hidden="1" customWidth="1"/>
    <col min="23" max="23" width="22.7109375" style="101" hidden="1" customWidth="1"/>
    <col min="24" max="24" width="19.85546875" style="101" hidden="1" customWidth="1"/>
    <col min="25" max="28" width="11.5703125" style="101" hidden="1" customWidth="1"/>
    <col min="29" max="29" width="20.140625" style="101" hidden="1" customWidth="1"/>
    <col min="30" max="30" width="20.5703125" style="101" hidden="1" customWidth="1"/>
    <col min="31" max="31" width="25.140625" style="200" bestFit="1" customWidth="1"/>
    <col min="32" max="35" width="25.140625" style="197" bestFit="1" customWidth="1"/>
    <col min="36" max="16384" width="11.5703125" style="197"/>
  </cols>
  <sheetData>
    <row r="1" spans="1:35" ht="33.75" customHeight="1">
      <c r="A1" s="191"/>
      <c r="B1" s="192"/>
      <c r="C1" s="192"/>
      <c r="D1" s="192"/>
      <c r="E1" s="415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43"/>
      <c r="AD1" s="1043"/>
      <c r="AE1" s="1043"/>
      <c r="AF1" s="1043"/>
      <c r="AG1" s="1043"/>
      <c r="AH1" s="1043"/>
      <c r="AI1" s="1090"/>
    </row>
    <row r="2" spans="1:35" ht="26.25" customHeight="1">
      <c r="A2" s="172"/>
      <c r="B2" s="222"/>
      <c r="C2" s="222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44"/>
      <c r="AD2" s="1044"/>
      <c r="AE2" s="1044"/>
      <c r="AF2" s="1044"/>
      <c r="AG2" s="1044"/>
      <c r="AH2" s="1044"/>
      <c r="AI2" s="1089"/>
    </row>
    <row r="3" spans="1:35" ht="14.25" customHeight="1">
      <c r="A3" s="172"/>
      <c r="B3" s="222"/>
      <c r="C3" s="222"/>
      <c r="D3" s="85"/>
      <c r="E3" s="416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260"/>
      <c r="V3" s="99"/>
      <c r="W3" s="99"/>
      <c r="X3" s="99"/>
      <c r="Y3" s="99"/>
      <c r="Z3" s="99"/>
      <c r="AA3" s="99"/>
      <c r="AB3" s="99"/>
      <c r="AC3" s="99"/>
      <c r="AD3" s="99"/>
      <c r="AE3" s="198"/>
      <c r="AF3" s="260"/>
      <c r="AG3" s="260"/>
      <c r="AH3" s="260"/>
      <c r="AI3" s="430"/>
    </row>
    <row r="4" spans="1:35" ht="24.75" customHeight="1">
      <c r="A4" s="172"/>
      <c r="B4" s="222"/>
      <c r="C4" s="222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44"/>
      <c r="AD4" s="1044"/>
      <c r="AE4" s="1044"/>
      <c r="AF4" s="1044"/>
      <c r="AG4" s="1044"/>
      <c r="AH4" s="1044"/>
      <c r="AI4" s="1089"/>
    </row>
    <row r="5" spans="1:35" ht="12.75" customHeight="1">
      <c r="A5" s="172"/>
      <c r="B5" s="222"/>
      <c r="C5" s="222"/>
      <c r="D5" s="85"/>
      <c r="E5" s="416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198"/>
      <c r="V5" s="99"/>
      <c r="W5" s="99"/>
      <c r="X5" s="99"/>
      <c r="Y5" s="99"/>
      <c r="Z5" s="99"/>
      <c r="AA5" s="99"/>
      <c r="AB5" s="99"/>
      <c r="AC5" s="99"/>
      <c r="AD5" s="99"/>
      <c r="AE5" s="198"/>
      <c r="AF5" s="260"/>
      <c r="AG5" s="260"/>
      <c r="AH5" s="260"/>
      <c r="AI5" s="430"/>
    </row>
    <row r="6" spans="1:35" ht="17.25" customHeight="1">
      <c r="A6" s="172"/>
      <c r="B6" s="222"/>
      <c r="C6" s="222"/>
      <c r="D6" s="89" t="s">
        <v>32</v>
      </c>
      <c r="E6" s="417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198"/>
      <c r="V6" s="99"/>
      <c r="W6" s="99"/>
      <c r="X6" s="99"/>
      <c r="Y6" s="99"/>
      <c r="Z6" s="99"/>
      <c r="AA6" s="99"/>
      <c r="AB6" s="99"/>
      <c r="AC6" s="99"/>
      <c r="AD6" s="99"/>
      <c r="AE6" s="198"/>
      <c r="AF6" s="260"/>
      <c r="AG6" s="260"/>
      <c r="AH6" s="260"/>
      <c r="AI6" s="430"/>
    </row>
    <row r="7" spans="1:35" ht="13.5" customHeight="1">
      <c r="A7" s="172"/>
      <c r="B7" s="222"/>
      <c r="C7" s="222"/>
      <c r="D7" s="85"/>
      <c r="E7" s="416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198"/>
      <c r="V7" s="99"/>
      <c r="W7" s="99"/>
      <c r="X7" s="99"/>
      <c r="Y7" s="99"/>
      <c r="Z7" s="99"/>
      <c r="AA7" s="99"/>
      <c r="AB7" s="99"/>
      <c r="AC7" s="99"/>
      <c r="AD7" s="99"/>
      <c r="AE7" s="198"/>
      <c r="AF7" s="260"/>
      <c r="AG7" s="260"/>
      <c r="AH7" s="260"/>
      <c r="AI7" s="430"/>
    </row>
    <row r="8" spans="1:35" ht="14.25" customHeight="1">
      <c r="A8" s="172"/>
      <c r="B8" s="222"/>
      <c r="C8" s="222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9"/>
      <c r="V8" s="99"/>
      <c r="W8" s="99"/>
      <c r="X8" s="99"/>
      <c r="Y8" s="99"/>
      <c r="Z8" s="99"/>
      <c r="AA8" s="99"/>
      <c r="AB8" s="99"/>
      <c r="AC8" s="99"/>
      <c r="AD8" s="99"/>
      <c r="AE8" s="198"/>
      <c r="AF8" s="260"/>
      <c r="AG8" s="260"/>
      <c r="AH8" s="260"/>
      <c r="AI8" s="430"/>
    </row>
    <row r="9" spans="1:35" ht="18.75" customHeight="1">
      <c r="A9" s="172"/>
      <c r="B9" s="222"/>
      <c r="C9" s="222"/>
      <c r="D9" s="85"/>
      <c r="E9" s="416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171"/>
      <c r="V9" s="99"/>
      <c r="W9" s="99"/>
      <c r="X9" s="99"/>
      <c r="Y9" s="99"/>
      <c r="Z9" s="99"/>
      <c r="AA9" s="99"/>
      <c r="AB9" s="99"/>
      <c r="AC9" s="99"/>
      <c r="AD9" s="99"/>
      <c r="AE9" s="198"/>
      <c r="AF9" s="260"/>
      <c r="AG9" s="260"/>
      <c r="AH9" s="260"/>
      <c r="AI9" s="430"/>
    </row>
    <row r="10" spans="1:35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70">
        <v>99</v>
      </c>
      <c r="K10" s="526" t="s">
        <v>331</v>
      </c>
      <c r="L10" s="527" t="s">
        <v>331</v>
      </c>
      <c r="M10" s="526" t="s">
        <v>334</v>
      </c>
      <c r="N10" s="528"/>
      <c r="O10" s="66"/>
      <c r="P10" s="540" t="s">
        <v>352</v>
      </c>
      <c r="Q10" s="66"/>
      <c r="R10" s="66"/>
      <c r="S10" s="66"/>
      <c r="T10" s="260"/>
      <c r="U10" s="198"/>
      <c r="V10" s="99"/>
      <c r="W10" s="99"/>
      <c r="X10" s="99"/>
      <c r="Y10" s="99"/>
      <c r="Z10" s="99"/>
      <c r="AA10" s="99"/>
      <c r="AB10" s="99"/>
      <c r="AC10" s="99"/>
      <c r="AD10" s="99"/>
      <c r="AE10" s="198"/>
      <c r="AF10" s="260"/>
      <c r="AG10" s="260"/>
      <c r="AH10" s="260"/>
      <c r="AI10" s="430"/>
    </row>
    <row r="11" spans="1:35" ht="16.5" customHeight="1">
      <c r="A11" s="172"/>
      <c r="B11" s="222"/>
      <c r="C11" s="222"/>
      <c r="D11" s="85"/>
      <c r="E11" s="416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28"/>
      <c r="V11" s="99"/>
      <c r="W11" s="99"/>
      <c r="X11" s="99"/>
      <c r="Y11" s="99"/>
      <c r="Z11" s="99"/>
      <c r="AA11" s="99"/>
      <c r="AB11" s="99"/>
      <c r="AC11" s="99"/>
      <c r="AD11" s="99"/>
      <c r="AE11" s="198"/>
      <c r="AF11" s="260"/>
      <c r="AG11" s="260"/>
      <c r="AH11" s="260"/>
      <c r="AI11" s="430"/>
    </row>
    <row r="12" spans="1:35" ht="23.25" customHeight="1" thickBot="1">
      <c r="A12" s="108"/>
      <c r="B12" s="223"/>
      <c r="C12" s="223"/>
      <c r="D12" s="72"/>
      <c r="E12" s="418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281"/>
      <c r="V12" s="193"/>
      <c r="W12" s="193"/>
      <c r="X12" s="193"/>
      <c r="Y12" s="193"/>
      <c r="Z12" s="193"/>
      <c r="AA12" s="193"/>
      <c r="AB12" s="193"/>
      <c r="AC12" s="193"/>
      <c r="AD12" s="193"/>
      <c r="AE12" s="296"/>
      <c r="AF12" s="223"/>
      <c r="AG12" s="1051" t="s">
        <v>564</v>
      </c>
      <c r="AH12" s="1051"/>
      <c r="AI12" s="1052"/>
    </row>
    <row r="13" spans="1:35">
      <c r="A13" s="1115" t="s">
        <v>0</v>
      </c>
      <c r="B13" s="1116"/>
      <c r="C13" s="1116"/>
      <c r="D13" s="1116"/>
      <c r="E13" s="1116"/>
      <c r="F13" s="714"/>
      <c r="G13" s="742"/>
      <c r="H13" s="742"/>
      <c r="I13" s="742"/>
      <c r="J13" s="742"/>
      <c r="K13" s="742"/>
      <c r="L13" s="742"/>
      <c r="M13" s="742"/>
      <c r="N13" s="742"/>
      <c r="O13" s="742"/>
      <c r="P13" s="742"/>
      <c r="Q13" s="742"/>
      <c r="R13" s="1056" t="s">
        <v>36</v>
      </c>
      <c r="S13" s="1057"/>
      <c r="T13" s="1069" t="s">
        <v>28</v>
      </c>
      <c r="U13" s="1091" t="s">
        <v>127</v>
      </c>
      <c r="V13" s="736"/>
      <c r="W13" s="736"/>
      <c r="X13" s="736"/>
      <c r="Y13" s="736"/>
      <c r="Z13" s="736"/>
      <c r="AA13" s="736"/>
      <c r="AB13" s="736"/>
      <c r="AC13" s="736"/>
      <c r="AD13" s="736"/>
      <c r="AE13" s="711" t="s">
        <v>133</v>
      </c>
      <c r="AF13" s="712" t="s">
        <v>133</v>
      </c>
      <c r="AG13" s="712" t="s">
        <v>133</v>
      </c>
      <c r="AH13" s="712" t="s">
        <v>133</v>
      </c>
      <c r="AI13" s="713" t="s">
        <v>17</v>
      </c>
    </row>
    <row r="14" spans="1:35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92"/>
      <c r="V14" s="737"/>
      <c r="W14" s="737"/>
      <c r="X14" s="737"/>
      <c r="Y14" s="737"/>
      <c r="Z14" s="737"/>
      <c r="AA14" s="737"/>
      <c r="AB14" s="737"/>
      <c r="AC14" s="737"/>
      <c r="AD14" s="737"/>
      <c r="AE14" s="715" t="s">
        <v>134</v>
      </c>
      <c r="AF14" s="716" t="s">
        <v>135</v>
      </c>
      <c r="AG14" s="716" t="s">
        <v>136</v>
      </c>
      <c r="AH14" s="716" t="s">
        <v>137</v>
      </c>
      <c r="AI14" s="717" t="s">
        <v>40</v>
      </c>
    </row>
    <row r="15" spans="1:35" s="735" customFormat="1" ht="27.75" customHeight="1">
      <c r="A15" s="743" t="s">
        <v>50</v>
      </c>
      <c r="B15" s="744"/>
      <c r="C15" s="744"/>
      <c r="D15" s="745" t="s">
        <v>51</v>
      </c>
      <c r="E15" s="746" t="s">
        <v>35</v>
      </c>
      <c r="F15" s="722" t="s">
        <v>131</v>
      </c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1056"/>
      <c r="S15" s="1057"/>
      <c r="T15" s="1047"/>
      <c r="U15" s="747">
        <v>2023</v>
      </c>
      <c r="V15" s="747">
        <v>2022</v>
      </c>
      <c r="W15" s="747">
        <v>2022</v>
      </c>
      <c r="X15" s="747">
        <v>2022</v>
      </c>
      <c r="Y15" s="747">
        <v>2022</v>
      </c>
      <c r="Z15" s="747">
        <v>2022</v>
      </c>
      <c r="AA15" s="747">
        <v>2022</v>
      </c>
      <c r="AB15" s="747">
        <v>2022</v>
      </c>
      <c r="AC15" s="747">
        <v>2022</v>
      </c>
      <c r="AD15" s="747">
        <v>2022</v>
      </c>
      <c r="AE15" s="747">
        <v>2023</v>
      </c>
      <c r="AF15" s="747">
        <v>2023</v>
      </c>
      <c r="AG15" s="747">
        <v>2023</v>
      </c>
      <c r="AH15" s="747">
        <v>2023</v>
      </c>
      <c r="AI15" s="747">
        <v>2023</v>
      </c>
    </row>
    <row r="16" spans="1:35" ht="29.25" customHeight="1" thickBot="1">
      <c r="A16" s="1117" t="s">
        <v>9</v>
      </c>
      <c r="B16" s="1118"/>
      <c r="C16" s="1118"/>
      <c r="D16" s="1118"/>
      <c r="E16" s="1119"/>
      <c r="F16" s="1105" t="s">
        <v>10</v>
      </c>
      <c r="G16" s="1106"/>
      <c r="H16" s="1106"/>
      <c r="I16" s="1106"/>
      <c r="J16" s="1106"/>
      <c r="K16" s="1106"/>
      <c r="L16" s="1106"/>
      <c r="M16" s="1106"/>
      <c r="N16" s="1106"/>
      <c r="O16" s="1106"/>
      <c r="P16" s="1106"/>
      <c r="Q16" s="1107"/>
      <c r="R16" s="1105" t="s">
        <v>11</v>
      </c>
      <c r="S16" s="1107"/>
      <c r="T16" s="749" t="s">
        <v>2</v>
      </c>
      <c r="U16" s="306" t="s">
        <v>7</v>
      </c>
      <c r="V16" s="185"/>
      <c r="W16" s="185"/>
      <c r="X16" s="185"/>
      <c r="Y16" s="185"/>
      <c r="Z16" s="185"/>
      <c r="AA16" s="185"/>
      <c r="AB16" s="185"/>
      <c r="AC16" s="185"/>
      <c r="AD16" s="185"/>
      <c r="AE16" s="452"/>
      <c r="AF16" s="434"/>
      <c r="AG16" s="434"/>
      <c r="AH16" s="434"/>
      <c r="AI16" s="435"/>
    </row>
    <row r="17" spans="1:125" ht="29.25" customHeight="1" thickBot="1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213"/>
      <c r="U17" s="463"/>
      <c r="V17" s="99"/>
      <c r="W17" s="99"/>
      <c r="X17" s="99"/>
      <c r="Y17" s="99"/>
      <c r="Z17" s="99"/>
      <c r="AA17" s="99"/>
      <c r="AB17" s="99"/>
      <c r="AC17" s="99"/>
      <c r="AD17" s="99"/>
      <c r="AE17" s="198"/>
      <c r="AF17" s="260"/>
      <c r="AG17" s="260"/>
      <c r="AH17" s="260"/>
      <c r="AI17" s="430"/>
    </row>
    <row r="18" spans="1:125" s="84" customFormat="1" ht="29.25" customHeight="1" thickBot="1">
      <c r="A18" s="242">
        <v>2</v>
      </c>
      <c r="B18" s="225">
        <v>4</v>
      </c>
      <c r="C18" s="227"/>
      <c r="D18" s="106"/>
      <c r="E18" s="419"/>
      <c r="F18" s="1110" t="s">
        <v>52</v>
      </c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2"/>
      <c r="S18" s="112"/>
      <c r="T18" s="112"/>
      <c r="U18" s="199">
        <f>SUM(U20:U29)</f>
        <v>32700000</v>
      </c>
      <c r="V18" s="199">
        <f t="shared" ref="V18:AD18" si="0">SUM(V20:V29)</f>
        <v>0</v>
      </c>
      <c r="W18" s="199">
        <f t="shared" si="0"/>
        <v>0</v>
      </c>
      <c r="X18" s="199">
        <f t="shared" si="0"/>
        <v>0</v>
      </c>
      <c r="Y18" s="199">
        <f t="shared" si="0"/>
        <v>0</v>
      </c>
      <c r="Z18" s="199">
        <f t="shared" si="0"/>
        <v>0</v>
      </c>
      <c r="AA18" s="199">
        <f t="shared" si="0"/>
        <v>0</v>
      </c>
      <c r="AB18" s="199">
        <f t="shared" si="0"/>
        <v>0</v>
      </c>
      <c r="AC18" s="199">
        <f t="shared" si="0"/>
        <v>0</v>
      </c>
      <c r="AD18" s="199">
        <f t="shared" si="0"/>
        <v>0</v>
      </c>
      <c r="AE18" s="199">
        <f>SUM(AE20:AE29)</f>
        <v>8175000</v>
      </c>
      <c r="AF18" s="199">
        <f>SUM(AF20:AF29)</f>
        <v>8175000</v>
      </c>
      <c r="AG18" s="199">
        <f>SUM(AG20:AG29)</f>
        <v>8175000</v>
      </c>
      <c r="AH18" s="199">
        <f>SUM(AH20:AH29)</f>
        <v>8175000</v>
      </c>
      <c r="AI18" s="180">
        <f>SUM(AI20:AI29)</f>
        <v>32700000</v>
      </c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</row>
    <row r="19" spans="1:125" s="114" customFormat="1" ht="29.25" customHeight="1">
      <c r="A19" s="239">
        <v>2</v>
      </c>
      <c r="B19" s="232">
        <v>4</v>
      </c>
      <c r="C19" s="232">
        <v>1</v>
      </c>
      <c r="D19" s="232"/>
      <c r="E19" s="399"/>
      <c r="F19" s="90" t="s">
        <v>83</v>
      </c>
      <c r="Q19" s="115"/>
      <c r="R19" s="116"/>
      <c r="S19" s="115"/>
      <c r="T19" s="116"/>
      <c r="U19" s="110"/>
      <c r="V19" s="190"/>
      <c r="W19" s="190"/>
      <c r="X19" s="1114"/>
      <c r="Y19" s="1114"/>
      <c r="Z19" s="190"/>
      <c r="AA19" s="190"/>
      <c r="AB19" s="190"/>
      <c r="AC19" s="181"/>
      <c r="AD19" s="181"/>
      <c r="AE19" s="102"/>
      <c r="AF19" s="83"/>
      <c r="AG19" s="83"/>
      <c r="AH19" s="83"/>
      <c r="AI19" s="208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</row>
    <row r="20" spans="1:125" s="324" customFormat="1" ht="2.25" hidden="1" customHeight="1">
      <c r="A20" s="405">
        <v>2</v>
      </c>
      <c r="B20" s="406">
        <v>4</v>
      </c>
      <c r="C20" s="406">
        <v>1</v>
      </c>
      <c r="D20" s="406">
        <v>1</v>
      </c>
      <c r="E20" s="515" t="s">
        <v>259</v>
      </c>
      <c r="F20" s="408" t="s">
        <v>78</v>
      </c>
      <c r="Q20" s="409"/>
      <c r="R20" s="408"/>
      <c r="S20" s="409"/>
      <c r="T20" s="408"/>
      <c r="U20" s="411">
        <v>0</v>
      </c>
      <c r="V20" s="516"/>
      <c r="W20" s="516"/>
      <c r="X20" s="516"/>
      <c r="Y20" s="516"/>
      <c r="Z20" s="516"/>
      <c r="AA20" s="516"/>
      <c r="AB20" s="516"/>
      <c r="AC20" s="517"/>
      <c r="AD20" s="517"/>
      <c r="AE20" s="411">
        <f>+U20/4</f>
        <v>0</v>
      </c>
      <c r="AF20" s="411">
        <f>+U20/4</f>
        <v>0</v>
      </c>
      <c r="AG20" s="411">
        <f>+U20/4</f>
        <v>0</v>
      </c>
      <c r="AH20" s="411">
        <f>+U20/4</f>
        <v>0</v>
      </c>
      <c r="AI20" s="413">
        <f>SUM(AE20:AH20)</f>
        <v>0</v>
      </c>
    </row>
    <row r="21" spans="1:125" s="324" customFormat="1" ht="29.25" hidden="1" customHeight="1">
      <c r="A21" s="405">
        <v>2</v>
      </c>
      <c r="B21" s="406">
        <v>4</v>
      </c>
      <c r="C21" s="406">
        <v>1</v>
      </c>
      <c r="D21" s="406">
        <v>1</v>
      </c>
      <c r="E21" s="515" t="s">
        <v>261</v>
      </c>
      <c r="F21" s="314" t="s">
        <v>196</v>
      </c>
      <c r="Q21" s="409"/>
      <c r="R21" s="408"/>
      <c r="S21" s="409"/>
      <c r="T21" s="408"/>
      <c r="U21" s="411">
        <v>0</v>
      </c>
      <c r="V21" s="516"/>
      <c r="W21" s="516"/>
      <c r="X21" s="516"/>
      <c r="Y21" s="516"/>
      <c r="Z21" s="516"/>
      <c r="AA21" s="516"/>
      <c r="AB21" s="516"/>
      <c r="AC21" s="517"/>
      <c r="AD21" s="517"/>
      <c r="AE21" s="411">
        <f>+U21/4</f>
        <v>0</v>
      </c>
      <c r="AF21" s="411">
        <f>+U21/4</f>
        <v>0</v>
      </c>
      <c r="AG21" s="411">
        <f>+U21/4</f>
        <v>0</v>
      </c>
      <c r="AH21" s="411">
        <f>+U21/4</f>
        <v>0</v>
      </c>
      <c r="AI21" s="413">
        <f>SUM(AE21:AH21)</f>
        <v>0</v>
      </c>
    </row>
    <row r="22" spans="1:125" s="324" customFormat="1" ht="29.25" customHeight="1">
      <c r="A22" s="405">
        <v>2</v>
      </c>
      <c r="B22" s="406">
        <v>4</v>
      </c>
      <c r="C22" s="406">
        <v>1</v>
      </c>
      <c r="D22" s="406">
        <v>2</v>
      </c>
      <c r="E22" s="515" t="s">
        <v>259</v>
      </c>
      <c r="F22" s="408" t="s">
        <v>271</v>
      </c>
      <c r="Q22" s="409"/>
      <c r="R22" s="408"/>
      <c r="S22" s="409"/>
      <c r="T22" s="408"/>
      <c r="U22" s="411">
        <v>500000</v>
      </c>
      <c r="V22" s="516"/>
      <c r="W22" s="516"/>
      <c r="X22" s="516"/>
      <c r="Y22" s="516"/>
      <c r="Z22" s="516"/>
      <c r="AA22" s="516"/>
      <c r="AB22" s="516"/>
      <c r="AC22" s="517"/>
      <c r="AD22" s="517"/>
      <c r="AE22" s="411">
        <f>+U22/4</f>
        <v>125000</v>
      </c>
      <c r="AF22" s="411">
        <f>+U22/4</f>
        <v>125000</v>
      </c>
      <c r="AG22" s="411">
        <f>+U22/4</f>
        <v>125000</v>
      </c>
      <c r="AH22" s="411">
        <f>+U22/4</f>
        <v>125000</v>
      </c>
      <c r="AI22" s="413">
        <f>SUM(AE22:AH22)</f>
        <v>500000</v>
      </c>
    </row>
    <row r="23" spans="1:125" s="324" customFormat="1" ht="29.25" customHeight="1">
      <c r="A23" s="405">
        <v>2</v>
      </c>
      <c r="B23" s="406">
        <v>4</v>
      </c>
      <c r="C23" s="406">
        <v>1</v>
      </c>
      <c r="D23" s="406">
        <v>2</v>
      </c>
      <c r="E23" s="515" t="s">
        <v>262</v>
      </c>
      <c r="F23" s="408" t="s">
        <v>272</v>
      </c>
      <c r="Q23" s="409"/>
      <c r="R23" s="408"/>
      <c r="S23" s="409"/>
      <c r="T23" s="408"/>
      <c r="U23" s="411">
        <v>6000000</v>
      </c>
      <c r="V23" s="516"/>
      <c r="W23" s="516"/>
      <c r="X23" s="516"/>
      <c r="Y23" s="516"/>
      <c r="Z23" s="516"/>
      <c r="AA23" s="516"/>
      <c r="AB23" s="516"/>
      <c r="AC23" s="517"/>
      <c r="AD23" s="517"/>
      <c r="AE23" s="411">
        <f>+U23/4</f>
        <v>1500000</v>
      </c>
      <c r="AF23" s="411">
        <f>+U23/4</f>
        <v>1500000</v>
      </c>
      <c r="AG23" s="411">
        <f>+U23/4</f>
        <v>1500000</v>
      </c>
      <c r="AH23" s="411">
        <f>+U23/4</f>
        <v>1500000</v>
      </c>
      <c r="AI23" s="413">
        <f>SUM(AE23:AH23)</f>
        <v>6000000</v>
      </c>
    </row>
    <row r="24" spans="1:125" s="324" customFormat="1" ht="29.25" customHeight="1">
      <c r="A24" s="405">
        <v>2</v>
      </c>
      <c r="B24" s="406">
        <v>4</v>
      </c>
      <c r="C24" s="406">
        <v>1</v>
      </c>
      <c r="D24" s="406">
        <v>3</v>
      </c>
      <c r="E24" s="515" t="s">
        <v>259</v>
      </c>
      <c r="F24" s="408" t="s">
        <v>550</v>
      </c>
      <c r="Q24" s="409"/>
      <c r="R24" s="408"/>
      <c r="S24" s="409"/>
      <c r="T24" s="408"/>
      <c r="U24" s="411">
        <v>200000</v>
      </c>
      <c r="V24" s="516"/>
      <c r="W24" s="516"/>
      <c r="X24" s="516"/>
      <c r="Y24" s="516"/>
      <c r="Z24" s="516"/>
      <c r="AA24" s="516"/>
      <c r="AB24" s="516"/>
      <c r="AC24" s="517"/>
      <c r="AD24" s="517"/>
      <c r="AE24" s="411">
        <f>+U24/4</f>
        <v>50000</v>
      </c>
      <c r="AF24" s="411">
        <f>+U24/4</f>
        <v>50000</v>
      </c>
      <c r="AG24" s="411">
        <f>+U24/4</f>
        <v>50000</v>
      </c>
      <c r="AH24" s="411">
        <f>+U24/4</f>
        <v>50000</v>
      </c>
      <c r="AI24" s="413">
        <f>SUM(AE24:AH24)</f>
        <v>200000</v>
      </c>
    </row>
    <row r="25" spans="1:125" s="324" customFormat="1" ht="25.5" customHeight="1">
      <c r="A25" s="511">
        <v>2</v>
      </c>
      <c r="B25" s="513">
        <v>4</v>
      </c>
      <c r="C25" s="513">
        <v>2</v>
      </c>
      <c r="D25" s="513">
        <v>3</v>
      </c>
      <c r="E25" s="515"/>
      <c r="F25" s="518" t="s">
        <v>80</v>
      </c>
      <c r="Q25" s="409"/>
      <c r="R25" s="408"/>
      <c r="S25" s="409"/>
      <c r="T25" s="408"/>
      <c r="U25" s="411"/>
      <c r="V25" s="516"/>
      <c r="W25" s="516"/>
      <c r="X25" s="516"/>
      <c r="Y25" s="516"/>
      <c r="Z25" s="516"/>
      <c r="AA25" s="516"/>
      <c r="AB25" s="516"/>
      <c r="AC25" s="517"/>
      <c r="AD25" s="517"/>
      <c r="AE25" s="411"/>
      <c r="AF25" s="410"/>
      <c r="AG25" s="410"/>
      <c r="AH25" s="410"/>
      <c r="AI25" s="519"/>
    </row>
    <row r="26" spans="1:125" s="324" customFormat="1" ht="24" customHeight="1">
      <c r="A26" s="405">
        <v>2</v>
      </c>
      <c r="B26" s="406">
        <v>4</v>
      </c>
      <c r="C26" s="406">
        <v>3</v>
      </c>
      <c r="D26" s="406">
        <v>1</v>
      </c>
      <c r="E26" s="515" t="s">
        <v>259</v>
      </c>
      <c r="F26" s="520" t="s">
        <v>279</v>
      </c>
      <c r="Q26" s="409"/>
      <c r="R26" s="408"/>
      <c r="S26" s="409"/>
      <c r="T26" s="408"/>
      <c r="U26" s="521">
        <v>3000000</v>
      </c>
      <c r="V26" s="516"/>
      <c r="W26" s="516"/>
      <c r="X26" s="516"/>
      <c r="Y26" s="516"/>
      <c r="Z26" s="516"/>
      <c r="AA26" s="516"/>
      <c r="AB26" s="516"/>
      <c r="AC26" s="517"/>
      <c r="AD26" s="517"/>
      <c r="AE26" s="411">
        <f>+U26/4</f>
        <v>750000</v>
      </c>
      <c r="AF26" s="411">
        <f>+U26/4</f>
        <v>750000</v>
      </c>
      <c r="AG26" s="411">
        <f>+U26/4</f>
        <v>750000</v>
      </c>
      <c r="AH26" s="411">
        <f>+U26/4</f>
        <v>750000</v>
      </c>
      <c r="AI26" s="413">
        <f>SUM(AE26:AH26)</f>
        <v>3000000</v>
      </c>
    </row>
    <row r="27" spans="1:125" s="748" customFormat="1" ht="25.5" customHeight="1">
      <c r="A27" s="751">
        <v>2</v>
      </c>
      <c r="B27" s="752">
        <v>4</v>
      </c>
      <c r="C27" s="752">
        <v>3</v>
      </c>
      <c r="D27" s="752">
        <v>1</v>
      </c>
      <c r="E27" s="753" t="s">
        <v>262</v>
      </c>
      <c r="F27" s="754" t="s">
        <v>256</v>
      </c>
      <c r="Q27" s="755"/>
      <c r="R27" s="756"/>
      <c r="S27" s="755"/>
      <c r="T27" s="756"/>
      <c r="U27" s="757">
        <v>12000000</v>
      </c>
      <c r="V27" s="758"/>
      <c r="W27" s="758"/>
      <c r="X27" s="758"/>
      <c r="Y27" s="758"/>
      <c r="Z27" s="758"/>
      <c r="AA27" s="758"/>
      <c r="AB27" s="758"/>
      <c r="AC27" s="759"/>
      <c r="AD27" s="759"/>
      <c r="AE27" s="757">
        <f>+U27/4</f>
        <v>3000000</v>
      </c>
      <c r="AF27" s="757">
        <f>+U27/4</f>
        <v>3000000</v>
      </c>
      <c r="AG27" s="757">
        <f>+U27/4</f>
        <v>3000000</v>
      </c>
      <c r="AH27" s="757">
        <f>+U27/4</f>
        <v>3000000</v>
      </c>
      <c r="AI27" s="802">
        <f>SUM(AE27:AH27)</f>
        <v>12000000</v>
      </c>
    </row>
    <row r="28" spans="1:125" s="748" customFormat="1" ht="27" customHeight="1">
      <c r="A28" s="751">
        <v>2</v>
      </c>
      <c r="B28" s="752">
        <v>5</v>
      </c>
      <c r="C28" s="752">
        <v>3</v>
      </c>
      <c r="D28" s="752">
        <v>1</v>
      </c>
      <c r="E28" s="753" t="s">
        <v>259</v>
      </c>
      <c r="F28" s="754" t="s">
        <v>211</v>
      </c>
      <c r="Q28" s="755"/>
      <c r="R28" s="756"/>
      <c r="S28" s="755"/>
      <c r="T28" s="756"/>
      <c r="U28" s="757">
        <v>9000000</v>
      </c>
      <c r="V28" s="758"/>
      <c r="W28" s="758"/>
      <c r="X28" s="758"/>
      <c r="Y28" s="758"/>
      <c r="Z28" s="758"/>
      <c r="AA28" s="758"/>
      <c r="AB28" s="758"/>
      <c r="AC28" s="759"/>
      <c r="AD28" s="759"/>
      <c r="AE28" s="757">
        <f>+U28/4</f>
        <v>2250000</v>
      </c>
      <c r="AF28" s="757">
        <f>+U28/4</f>
        <v>2250000</v>
      </c>
      <c r="AG28" s="757">
        <f>+U28/4</f>
        <v>2250000</v>
      </c>
      <c r="AH28" s="757">
        <f>+U28/4</f>
        <v>2250000</v>
      </c>
      <c r="AI28" s="802">
        <f>SUM(AE28:AH28)</f>
        <v>9000000</v>
      </c>
    </row>
    <row r="29" spans="1:125" s="324" customFormat="1" ht="27" customHeight="1">
      <c r="A29" s="405">
        <v>2</v>
      </c>
      <c r="B29" s="406">
        <v>5</v>
      </c>
      <c r="C29" s="406">
        <v>3</v>
      </c>
      <c r="D29" s="406">
        <v>1</v>
      </c>
      <c r="E29" s="515" t="s">
        <v>262</v>
      </c>
      <c r="F29" s="520" t="s">
        <v>253</v>
      </c>
      <c r="Q29" s="409"/>
      <c r="R29" s="408"/>
      <c r="S29" s="409"/>
      <c r="T29" s="408"/>
      <c r="U29" s="411">
        <v>2000000</v>
      </c>
      <c r="V29" s="516"/>
      <c r="W29" s="516"/>
      <c r="X29" s="516"/>
      <c r="Y29" s="516"/>
      <c r="Z29" s="516"/>
      <c r="AA29" s="516"/>
      <c r="AB29" s="516"/>
      <c r="AC29" s="517"/>
      <c r="AD29" s="517"/>
      <c r="AE29" s="411">
        <f>+U29/4</f>
        <v>500000</v>
      </c>
      <c r="AF29" s="411">
        <f>+U29/4</f>
        <v>500000</v>
      </c>
      <c r="AG29" s="411">
        <f>+U29/4</f>
        <v>500000</v>
      </c>
      <c r="AH29" s="411">
        <f>+U29/4</f>
        <v>500000</v>
      </c>
      <c r="AI29" s="413">
        <f>SUM(AE29:AH29)</f>
        <v>2000000</v>
      </c>
    </row>
    <row r="30" spans="1:125" s="81" customFormat="1" ht="29.25" customHeight="1" thickBot="1">
      <c r="A30" s="91"/>
      <c r="B30" s="92"/>
      <c r="C30" s="92"/>
      <c r="D30" s="92"/>
      <c r="E30" s="420"/>
      <c r="F30" s="118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117"/>
      <c r="R30" s="118"/>
      <c r="S30" s="117"/>
      <c r="T30" s="118"/>
      <c r="U30" s="111" t="s">
        <v>219</v>
      </c>
      <c r="V30" s="186"/>
      <c r="W30" s="186"/>
      <c r="X30" s="186"/>
      <c r="Y30" s="403"/>
      <c r="Z30" s="403"/>
      <c r="AA30" s="403"/>
      <c r="AB30" s="403"/>
      <c r="AC30" s="186"/>
      <c r="AD30" s="186"/>
      <c r="AE30" s="111"/>
      <c r="AF30" s="187"/>
      <c r="AG30" s="187"/>
      <c r="AH30" s="187"/>
      <c r="AI30" s="188"/>
    </row>
    <row r="31" spans="1:125" s="196" customFormat="1" ht="42.75" customHeight="1" thickBot="1">
      <c r="A31" s="339"/>
      <c r="B31" s="340"/>
      <c r="C31" s="340"/>
      <c r="D31" s="340"/>
      <c r="E31" s="421"/>
      <c r="F31" s="340"/>
      <c r="G31" s="340"/>
      <c r="H31" s="340"/>
      <c r="I31" s="340"/>
      <c r="J31" s="340"/>
      <c r="K31" s="1113" t="s">
        <v>87</v>
      </c>
      <c r="L31" s="1113"/>
      <c r="M31" s="1113"/>
      <c r="N31" s="1113"/>
      <c r="O31" s="1113"/>
      <c r="P31" s="1113"/>
      <c r="Q31" s="1113"/>
      <c r="R31" s="1113"/>
      <c r="S31" s="1113"/>
      <c r="T31" s="1113"/>
      <c r="U31" s="345">
        <f>+U18</f>
        <v>32700000</v>
      </c>
      <c r="V31" s="345">
        <f t="shared" ref="V31:AH31" si="1">+V18</f>
        <v>0</v>
      </c>
      <c r="W31" s="345">
        <f t="shared" si="1"/>
        <v>0</v>
      </c>
      <c r="X31" s="345">
        <f t="shared" si="1"/>
        <v>0</v>
      </c>
      <c r="Y31" s="345">
        <f t="shared" si="1"/>
        <v>0</v>
      </c>
      <c r="Z31" s="345">
        <f t="shared" si="1"/>
        <v>0</v>
      </c>
      <c r="AA31" s="345">
        <f t="shared" si="1"/>
        <v>0</v>
      </c>
      <c r="AB31" s="345">
        <f t="shared" si="1"/>
        <v>0</v>
      </c>
      <c r="AC31" s="345">
        <f t="shared" si="1"/>
        <v>0</v>
      </c>
      <c r="AD31" s="345">
        <f t="shared" si="1"/>
        <v>0</v>
      </c>
      <c r="AE31" s="345">
        <f t="shared" si="1"/>
        <v>8175000</v>
      </c>
      <c r="AF31" s="345">
        <f t="shared" si="1"/>
        <v>8175000</v>
      </c>
      <c r="AG31" s="345">
        <f t="shared" si="1"/>
        <v>8175000</v>
      </c>
      <c r="AH31" s="345">
        <f t="shared" si="1"/>
        <v>8175000</v>
      </c>
      <c r="AI31" s="346">
        <f>+AI18</f>
        <v>32700000</v>
      </c>
    </row>
    <row r="32" spans="1:125">
      <c r="U32" s="195"/>
      <c r="V32" s="100"/>
      <c r="W32" s="100"/>
      <c r="X32" s="100"/>
      <c r="Y32" s="160"/>
      <c r="Z32" s="100"/>
      <c r="AA32" s="100"/>
      <c r="AB32" s="447"/>
      <c r="AC32" s="100"/>
      <c r="AD32" s="100"/>
    </row>
    <row r="33" spans="1:125" ht="24.75">
      <c r="U33" s="195"/>
      <c r="V33" s="159"/>
      <c r="W33" s="159"/>
      <c r="X33" s="159"/>
      <c r="Y33" s="160"/>
      <c r="Z33" s="159"/>
      <c r="AA33" s="100"/>
      <c r="AB33" s="447"/>
      <c r="AC33" s="100"/>
      <c r="AD33" s="100"/>
      <c r="AI33" s="462"/>
    </row>
    <row r="34" spans="1:125" ht="24.75">
      <c r="U34" s="195"/>
      <c r="V34" s="159"/>
      <c r="W34" s="159"/>
      <c r="X34" s="159"/>
      <c r="Y34" s="160"/>
      <c r="Z34" s="159"/>
      <c r="AA34" s="100"/>
      <c r="AB34" s="447"/>
      <c r="AC34" s="100"/>
      <c r="AD34" s="100"/>
      <c r="AE34" s="299"/>
    </row>
    <row r="35" spans="1:125" s="200" customFormat="1" ht="24.75">
      <c r="A35" s="173"/>
      <c r="B35" s="173"/>
      <c r="C35" s="173"/>
      <c r="D35" s="173"/>
      <c r="E35" s="422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5"/>
      <c r="V35" s="159"/>
      <c r="W35" s="159"/>
      <c r="X35" s="159"/>
      <c r="Y35" s="160"/>
      <c r="Z35" s="159"/>
      <c r="AA35" s="100"/>
      <c r="AB35" s="447"/>
      <c r="AC35" s="100"/>
      <c r="AD35" s="100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</row>
    <row r="36" spans="1:125" s="200" customFormat="1" ht="24.75">
      <c r="A36" s="173"/>
      <c r="B36" s="173"/>
      <c r="C36" s="173"/>
      <c r="D36" s="173"/>
      <c r="E36" s="422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5"/>
      <c r="V36" s="159"/>
      <c r="W36" s="159"/>
      <c r="X36" s="159"/>
      <c r="Y36" s="160"/>
      <c r="Z36" s="159"/>
      <c r="AA36" s="159"/>
      <c r="AB36" s="159"/>
      <c r="AC36" s="100"/>
      <c r="AD36" s="100"/>
      <c r="AE36" s="299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</row>
    <row r="37" spans="1:125" s="200" customFormat="1" ht="24.75">
      <c r="A37" s="173"/>
      <c r="B37" s="173"/>
      <c r="C37" s="173"/>
      <c r="D37" s="173"/>
      <c r="E37" s="422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491"/>
      <c r="V37" s="159"/>
      <c r="W37" s="159"/>
      <c r="X37" s="159"/>
      <c r="Y37" s="159"/>
      <c r="Z37" s="159"/>
      <c r="AA37" s="159"/>
      <c r="AB37" s="159"/>
      <c r="AC37" s="100"/>
      <c r="AD37" s="100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</row>
    <row r="38" spans="1:125" s="200" customFormat="1" ht="24.75">
      <c r="A38" s="173"/>
      <c r="B38" s="173"/>
      <c r="C38" s="173"/>
      <c r="D38" s="173"/>
      <c r="E38" s="422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5"/>
      <c r="V38" s="159"/>
      <c r="W38" s="159"/>
      <c r="X38" s="159"/>
      <c r="Y38" s="159"/>
      <c r="Z38" s="159"/>
      <c r="AA38" s="159"/>
      <c r="AB38" s="159"/>
      <c r="AC38" s="100"/>
      <c r="AD38" s="100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</row>
    <row r="39" spans="1:125" s="200" customFormat="1">
      <c r="A39" s="173"/>
      <c r="B39" s="173"/>
      <c r="C39" s="173"/>
      <c r="D39" s="173"/>
      <c r="E39" s="422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5"/>
      <c r="V39" s="161"/>
      <c r="W39" s="161"/>
      <c r="X39" s="161"/>
      <c r="Y39" s="160"/>
      <c r="Z39" s="160"/>
      <c r="AA39" s="100"/>
      <c r="AB39" s="447"/>
      <c r="AC39" s="100"/>
      <c r="AD39" s="100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</row>
    <row r="40" spans="1:125" s="200" customFormat="1" ht="24.75">
      <c r="A40" s="173"/>
      <c r="B40" s="173"/>
      <c r="C40" s="173"/>
      <c r="D40" s="173"/>
      <c r="E40" s="422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201"/>
      <c r="V40" s="159"/>
      <c r="W40" s="100"/>
      <c r="X40" s="100"/>
      <c r="Y40" s="160"/>
      <c r="Z40" s="160"/>
      <c r="AA40" s="100"/>
      <c r="AB40" s="447"/>
      <c r="AC40" s="100"/>
      <c r="AD40" s="100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</row>
    <row r="41" spans="1:125" s="200" customFormat="1" ht="24.75">
      <c r="A41" s="173"/>
      <c r="B41" s="173"/>
      <c r="C41" s="173"/>
      <c r="D41" s="173"/>
      <c r="E41" s="422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201"/>
      <c r="V41" s="159"/>
      <c r="W41" s="100"/>
      <c r="X41" s="100"/>
      <c r="Y41" s="160"/>
      <c r="Z41" s="160"/>
      <c r="AA41" s="100"/>
      <c r="AB41" s="447"/>
      <c r="AC41" s="100"/>
      <c r="AD41" s="100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</row>
    <row r="42" spans="1:125" s="200" customFormat="1" ht="24.75">
      <c r="A42" s="173"/>
      <c r="B42" s="173"/>
      <c r="C42" s="173"/>
      <c r="D42" s="173"/>
      <c r="E42" s="422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201"/>
      <c r="V42" s="159"/>
      <c r="W42" s="100"/>
      <c r="X42" s="100"/>
      <c r="Y42" s="160"/>
      <c r="Z42" s="160"/>
      <c r="AA42" s="100"/>
      <c r="AB42" s="447"/>
      <c r="AC42" s="100"/>
      <c r="AD42" s="100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</row>
    <row r="43" spans="1:125" s="200" customFormat="1" ht="24.75">
      <c r="A43" s="173"/>
      <c r="B43" s="173"/>
      <c r="C43" s="173"/>
      <c r="D43" s="173"/>
      <c r="E43" s="422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201"/>
      <c r="V43" s="159"/>
      <c r="W43" s="448"/>
      <c r="X43" s="161"/>
      <c r="Y43" s="160"/>
      <c r="Z43" s="160"/>
      <c r="AA43" s="100"/>
      <c r="AB43" s="447"/>
      <c r="AC43" s="100"/>
      <c r="AD43" s="100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</row>
    <row r="44" spans="1:125" s="200" customFormat="1" ht="24.75">
      <c r="A44" s="173"/>
      <c r="B44" s="173"/>
      <c r="C44" s="173"/>
      <c r="D44" s="173"/>
      <c r="E44" s="422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201"/>
      <c r="V44" s="159"/>
      <c r="W44" s="100"/>
      <c r="X44" s="100"/>
      <c r="Y44" s="160"/>
      <c r="Z44" s="160"/>
      <c r="AA44" s="100"/>
      <c r="AB44" s="447"/>
      <c r="AC44" s="100"/>
      <c r="AD44" s="100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</row>
    <row r="45" spans="1:125" s="200" customFormat="1" ht="24.75">
      <c r="A45" s="173"/>
      <c r="B45" s="173"/>
      <c r="C45" s="173"/>
      <c r="D45" s="173"/>
      <c r="E45" s="422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201"/>
      <c r="V45" s="159"/>
      <c r="W45" s="100"/>
      <c r="X45" s="100"/>
      <c r="Y45" s="160"/>
      <c r="Z45" s="160"/>
      <c r="AA45" s="100"/>
      <c r="AB45" s="447"/>
      <c r="AC45" s="100"/>
      <c r="AD45" s="100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</row>
    <row r="46" spans="1:125" s="200" customFormat="1" ht="24.75">
      <c r="A46" s="173"/>
      <c r="B46" s="173"/>
      <c r="C46" s="173"/>
      <c r="D46" s="173"/>
      <c r="E46" s="422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201"/>
      <c r="V46" s="159"/>
      <c r="W46" s="159"/>
      <c r="X46" s="159"/>
      <c r="Y46" s="159"/>
      <c r="Z46" s="159"/>
      <c r="AA46" s="159"/>
      <c r="AB46" s="159"/>
      <c r="AC46" s="100"/>
      <c r="AD46" s="100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</row>
    <row r="47" spans="1:125" s="200" customFormat="1" ht="24.75">
      <c r="A47" s="173"/>
      <c r="B47" s="173"/>
      <c r="C47" s="173"/>
      <c r="D47" s="173"/>
      <c r="E47" s="422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201"/>
      <c r="V47" s="159"/>
      <c r="W47" s="448"/>
      <c r="X47" s="100"/>
      <c r="Y47" s="160"/>
      <c r="Z47" s="160"/>
      <c r="AA47" s="161"/>
      <c r="AB47" s="447"/>
      <c r="AC47" s="100"/>
      <c r="AD47" s="100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</row>
    <row r="48" spans="1:125" s="200" customFormat="1" ht="24.75">
      <c r="A48" s="173"/>
      <c r="B48" s="173"/>
      <c r="C48" s="173"/>
      <c r="D48" s="173"/>
      <c r="E48" s="422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201"/>
      <c r="V48" s="159"/>
      <c r="W48" s="100"/>
      <c r="X48" s="100"/>
      <c r="Y48" s="160"/>
      <c r="Z48" s="160"/>
      <c r="AA48" s="159"/>
      <c r="AB48" s="159"/>
      <c r="AC48" s="100"/>
      <c r="AD48" s="100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</row>
    <row r="49" spans="1:125" s="200" customFormat="1" ht="24.75">
      <c r="A49" s="173"/>
      <c r="B49" s="173"/>
      <c r="C49" s="173"/>
      <c r="D49" s="173"/>
      <c r="E49" s="422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201"/>
      <c r="V49" s="159"/>
      <c r="W49" s="159"/>
      <c r="X49" s="159"/>
      <c r="Y49" s="159"/>
      <c r="Z49" s="159"/>
      <c r="AA49" s="159"/>
      <c r="AB49" s="159"/>
      <c r="AC49" s="100"/>
      <c r="AD49" s="100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</row>
    <row r="50" spans="1:125" s="200" customFormat="1">
      <c r="A50" s="173"/>
      <c r="B50" s="173"/>
      <c r="C50" s="173"/>
      <c r="D50" s="173"/>
      <c r="E50" s="422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201"/>
      <c r="V50" s="163"/>
      <c r="W50" s="100"/>
      <c r="X50" s="100"/>
      <c r="Y50" s="160"/>
      <c r="Z50" s="160"/>
      <c r="AA50" s="100"/>
      <c r="AB50" s="447"/>
      <c r="AC50" s="100"/>
      <c r="AD50" s="100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</row>
    <row r="51" spans="1:125" s="200" customFormat="1">
      <c r="A51" s="173"/>
      <c r="B51" s="173"/>
      <c r="C51" s="173"/>
      <c r="D51" s="173"/>
      <c r="E51" s="422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201"/>
      <c r="V51" s="449"/>
      <c r="W51" s="448"/>
      <c r="X51" s="100"/>
      <c r="Y51" s="160"/>
      <c r="Z51" s="160"/>
      <c r="AA51" s="100"/>
      <c r="AB51" s="447"/>
      <c r="AC51" s="100"/>
      <c r="AD51" s="100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</row>
    <row r="52" spans="1:125" s="200" customFormat="1">
      <c r="A52" s="173"/>
      <c r="B52" s="173"/>
      <c r="C52" s="173"/>
      <c r="D52" s="173"/>
      <c r="E52" s="422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201"/>
      <c r="V52" s="449"/>
      <c r="W52" s="448"/>
      <c r="X52" s="100"/>
      <c r="Y52" s="160"/>
      <c r="Z52" s="160"/>
      <c r="AA52" s="100"/>
      <c r="AB52" s="447"/>
      <c r="AC52" s="100"/>
      <c r="AD52" s="100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</row>
    <row r="53" spans="1:125" s="200" customFormat="1">
      <c r="A53" s="173"/>
      <c r="B53" s="173"/>
      <c r="C53" s="173"/>
      <c r="D53" s="173"/>
      <c r="E53" s="422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201"/>
      <c r="V53" s="449"/>
      <c r="W53" s="448"/>
      <c r="X53" s="100"/>
      <c r="Y53" s="160"/>
      <c r="Z53" s="160"/>
      <c r="AA53" s="100"/>
      <c r="AB53" s="447"/>
      <c r="AC53" s="100"/>
      <c r="AD53" s="100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</row>
    <row r="54" spans="1:125" s="200" customFormat="1">
      <c r="A54" s="173"/>
      <c r="B54" s="173"/>
      <c r="C54" s="173"/>
      <c r="D54" s="173"/>
      <c r="E54" s="422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201"/>
      <c r="V54" s="449"/>
      <c r="W54" s="448"/>
      <c r="X54" s="100"/>
      <c r="Y54" s="160"/>
      <c r="Z54" s="160"/>
      <c r="AA54" s="100"/>
      <c r="AB54" s="447"/>
      <c r="AC54" s="100"/>
      <c r="AD54" s="100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</row>
    <row r="55" spans="1:125" s="200" customFormat="1">
      <c r="A55" s="173"/>
      <c r="B55" s="173"/>
      <c r="C55" s="173"/>
      <c r="D55" s="173"/>
      <c r="E55" s="422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201"/>
      <c r="V55" s="100"/>
      <c r="W55" s="448"/>
      <c r="X55" s="100"/>
      <c r="Y55" s="160"/>
      <c r="Z55" s="160"/>
      <c r="AA55" s="160"/>
      <c r="AB55" s="447"/>
      <c r="AC55" s="100"/>
      <c r="AD55" s="100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</row>
    <row r="56" spans="1:125" s="200" customFormat="1">
      <c r="A56" s="173"/>
      <c r="B56" s="173"/>
      <c r="C56" s="173"/>
      <c r="D56" s="173"/>
      <c r="E56" s="422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201"/>
      <c r="V56" s="450"/>
      <c r="W56" s="100"/>
      <c r="X56" s="100"/>
      <c r="Y56" s="100"/>
      <c r="Z56" s="100"/>
      <c r="AA56" s="100"/>
      <c r="AB56" s="447"/>
      <c r="AC56" s="100"/>
      <c r="AD56" s="100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</row>
    <row r="57" spans="1:125" s="200" customFormat="1">
      <c r="A57" s="173"/>
      <c r="B57" s="173"/>
      <c r="C57" s="173"/>
      <c r="D57" s="173"/>
      <c r="E57" s="422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201"/>
      <c r="V57" s="162"/>
      <c r="W57" s="162"/>
      <c r="X57" s="162"/>
      <c r="Y57" s="162"/>
      <c r="Z57" s="162"/>
      <c r="AA57" s="162"/>
      <c r="AB57" s="162"/>
      <c r="AC57" s="162"/>
      <c r="AD57" s="162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</row>
    <row r="58" spans="1:125" s="200" customFormat="1">
      <c r="A58" s="173"/>
      <c r="B58" s="173"/>
      <c r="C58" s="173"/>
      <c r="D58" s="173"/>
      <c r="E58" s="422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201"/>
      <c r="V58" s="99"/>
      <c r="W58" s="99"/>
      <c r="X58" s="99"/>
      <c r="Y58" s="99"/>
      <c r="Z58" s="99"/>
      <c r="AA58" s="99"/>
      <c r="AB58" s="99"/>
      <c r="AC58" s="99"/>
      <c r="AD58" s="99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</row>
    <row r="59" spans="1:125" s="200" customFormat="1">
      <c r="A59" s="173"/>
      <c r="B59" s="173"/>
      <c r="C59" s="173"/>
      <c r="D59" s="173"/>
      <c r="E59" s="422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201"/>
      <c r="V59" s="99"/>
      <c r="W59" s="99"/>
      <c r="X59" s="99"/>
      <c r="Y59" s="99"/>
      <c r="Z59" s="99"/>
      <c r="AA59" s="99"/>
      <c r="AB59" s="99"/>
      <c r="AC59" s="99"/>
      <c r="AD59" s="99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</row>
    <row r="60" spans="1:125" s="200" customFormat="1">
      <c r="A60" s="173"/>
      <c r="B60" s="173"/>
      <c r="C60" s="173"/>
      <c r="D60" s="173"/>
      <c r="E60" s="422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201"/>
      <c r="V60" s="99"/>
      <c r="W60" s="99"/>
      <c r="X60" s="99"/>
      <c r="Y60" s="99"/>
      <c r="Z60" s="99"/>
      <c r="AA60" s="99"/>
      <c r="AB60" s="99"/>
      <c r="AC60" s="99"/>
      <c r="AD60" s="99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</row>
    <row r="61" spans="1:125" s="200" customFormat="1">
      <c r="A61" s="173"/>
      <c r="B61" s="173"/>
      <c r="C61" s="173"/>
      <c r="D61" s="173"/>
      <c r="E61" s="422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201"/>
      <c r="V61" s="99"/>
      <c r="W61" s="99"/>
      <c r="X61" s="99"/>
      <c r="Y61" s="99"/>
      <c r="Z61" s="99"/>
      <c r="AA61" s="99"/>
      <c r="AB61" s="99"/>
      <c r="AC61" s="99"/>
      <c r="AD61" s="99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</row>
    <row r="62" spans="1:125" s="200" customFormat="1">
      <c r="A62" s="173"/>
      <c r="B62" s="173"/>
      <c r="C62" s="173"/>
      <c r="D62" s="173"/>
      <c r="E62" s="422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201"/>
      <c r="V62" s="99"/>
      <c r="W62" s="99"/>
      <c r="X62" s="99"/>
      <c r="Y62" s="99"/>
      <c r="Z62" s="99"/>
      <c r="AA62" s="99"/>
      <c r="AB62" s="99"/>
      <c r="AC62" s="99"/>
      <c r="AD62" s="99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</row>
    <row r="63" spans="1:125" s="200" customFormat="1">
      <c r="A63" s="173"/>
      <c r="B63" s="173"/>
      <c r="C63" s="173"/>
      <c r="D63" s="173"/>
      <c r="E63" s="422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201"/>
      <c r="V63" s="99"/>
      <c r="W63" s="99"/>
      <c r="X63" s="99"/>
      <c r="Y63" s="99"/>
      <c r="Z63" s="99"/>
      <c r="AA63" s="99"/>
      <c r="AB63" s="99"/>
      <c r="AC63" s="99"/>
      <c r="AD63" s="99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</row>
  </sheetData>
  <mergeCells count="23">
    <mergeCell ref="A10:I10"/>
    <mergeCell ref="AG12:AI12"/>
    <mergeCell ref="Q1:AI1"/>
    <mergeCell ref="D2:F2"/>
    <mergeCell ref="Q2:AI2"/>
    <mergeCell ref="Q3:T3"/>
    <mergeCell ref="D4:F4"/>
    <mergeCell ref="Q4:AI4"/>
    <mergeCell ref="D8:H8"/>
    <mergeCell ref="M11:N11"/>
    <mergeCell ref="O12:P12"/>
    <mergeCell ref="K31:T31"/>
    <mergeCell ref="F18:Q18"/>
    <mergeCell ref="X19:Y19"/>
    <mergeCell ref="A13:E13"/>
    <mergeCell ref="R13:S15"/>
    <mergeCell ref="A14:E14"/>
    <mergeCell ref="F14:Q14"/>
    <mergeCell ref="A16:E16"/>
    <mergeCell ref="F16:Q16"/>
    <mergeCell ref="R16:S16"/>
    <mergeCell ref="U13:U14"/>
    <mergeCell ref="T13:T15"/>
  </mergeCells>
  <printOptions horizontalCentered="1"/>
  <pageMargins left="0.19685039370078741" right="0.19685039370078741" top="0.98425196850393704" bottom="0.39370078740157483" header="0.19685039370078741" footer="0.19685039370078741"/>
  <pageSetup scale="40" orientation="portrait" horizontalDpi="300" verticalDpi="300" r:id="rId1"/>
  <headerFooter alignWithMargins="0"/>
  <rowBreaks count="1" manualBreakCount="1">
    <brk id="31" max="38" man="1"/>
  </rowBreaks>
  <ignoredErrors>
    <ignoredError sqref="E30 E25:E29 E20 E22:E2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Y54"/>
  <sheetViews>
    <sheetView zoomScale="60" zoomScaleNormal="60" workbookViewId="0">
      <selection activeCell="R37" sqref="R37"/>
    </sheetView>
  </sheetViews>
  <sheetFormatPr baseColWidth="10" defaultColWidth="11.5703125" defaultRowHeight="12.75"/>
  <cols>
    <col min="1" max="1" width="5.140625" customWidth="1"/>
    <col min="2" max="2" width="4.5703125" customWidth="1"/>
    <col min="3" max="3" width="5.28515625" customWidth="1"/>
    <col min="4" max="4" width="2.5703125" customWidth="1"/>
    <col min="5" max="5" width="4" customWidth="1"/>
    <col min="6" max="6" width="4.7109375" customWidth="1"/>
    <col min="7" max="7" width="4" customWidth="1"/>
    <col min="8" max="8" width="3.85546875" customWidth="1"/>
    <col min="9" max="9" width="56.28515625" customWidth="1"/>
    <col min="10" max="10" width="8.7109375" hidden="1" customWidth="1"/>
    <col min="11" max="11" width="7" hidden="1" customWidth="1"/>
    <col min="12" max="12" width="7.85546875" hidden="1" customWidth="1"/>
    <col min="13" max="13" width="24.5703125" style="22" hidden="1" customWidth="1"/>
    <col min="14" max="14" width="25.140625" style="873" bestFit="1" customWidth="1"/>
    <col min="15" max="15" width="22" style="22" customWidth="1"/>
    <col min="16" max="17" width="21.7109375" customWidth="1"/>
    <col min="18" max="18" width="22.85546875" bestFit="1" customWidth="1"/>
    <col min="19" max="19" width="23.5703125" customWidth="1"/>
    <col min="20" max="20" width="28.5703125" style="22" customWidth="1"/>
    <col min="21" max="21" width="28.42578125" style="22" customWidth="1"/>
    <col min="22" max="22" width="17.5703125" style="22" bestFit="1" customWidth="1"/>
    <col min="23" max="23" width="13.28515625" style="22" customWidth="1"/>
    <col min="24" max="24" width="13.140625" style="22" customWidth="1"/>
    <col min="25" max="25" width="11.5703125" style="22" customWidth="1"/>
  </cols>
  <sheetData>
    <row r="1" spans="1:25" ht="18" customHeight="1">
      <c r="A1" s="1125"/>
      <c r="B1" s="1126"/>
      <c r="C1" s="1126"/>
      <c r="D1" s="1126"/>
      <c r="E1" s="1126"/>
      <c r="F1" s="1126"/>
      <c r="G1" s="1126"/>
      <c r="H1" s="1126"/>
      <c r="I1" s="1126"/>
      <c r="J1" s="13"/>
      <c r="K1" s="13"/>
      <c r="L1" s="13"/>
      <c r="M1" s="24"/>
      <c r="N1" s="868"/>
      <c r="O1" s="24"/>
      <c r="P1" s="9"/>
      <c r="Q1" s="9"/>
      <c r="R1" s="1121" t="s">
        <v>42</v>
      </c>
      <c r="S1" s="1122"/>
    </row>
    <row r="2" spans="1:25" ht="18" customHeight="1">
      <c r="A2" s="38"/>
      <c r="B2" s="11"/>
      <c r="C2" s="11"/>
      <c r="D2" s="11"/>
      <c r="E2" s="11"/>
      <c r="F2" s="11"/>
      <c r="G2" s="11"/>
      <c r="H2" s="11"/>
      <c r="I2" s="11"/>
      <c r="J2" s="8"/>
      <c r="K2" s="8"/>
      <c r="L2" s="8"/>
      <c r="M2" s="23"/>
      <c r="N2" s="869"/>
      <c r="O2" s="23"/>
      <c r="P2" s="1"/>
      <c r="Q2" s="1"/>
      <c r="R2" s="1123" t="s">
        <v>565</v>
      </c>
      <c r="S2" s="1124"/>
    </row>
    <row r="3" spans="1:25">
      <c r="A3" s="1001"/>
      <c r="B3" s="1002"/>
      <c r="C3" s="1002"/>
      <c r="D3" s="1002"/>
      <c r="E3" s="1002"/>
      <c r="F3" s="1002"/>
      <c r="G3" s="1002"/>
      <c r="H3" s="1002"/>
      <c r="I3" s="1002"/>
      <c r="J3" s="1"/>
      <c r="K3" s="1"/>
      <c r="L3" s="1"/>
      <c r="M3" s="23"/>
      <c r="N3" s="869"/>
      <c r="O3" s="23"/>
      <c r="P3" s="1"/>
      <c r="Q3" s="1"/>
      <c r="R3" s="1"/>
      <c r="S3" s="21"/>
    </row>
    <row r="4" spans="1:25" ht="26.25" customHeight="1" thickBot="1">
      <c r="A4" s="1127" t="s">
        <v>20</v>
      </c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28"/>
      <c r="Q4" s="1128"/>
      <c r="R4" s="1128"/>
      <c r="S4" s="1129"/>
    </row>
    <row r="5" spans="1:25" ht="27.75" customHeight="1" thickBot="1">
      <c r="A5" s="39"/>
      <c r="B5" s="15" t="s">
        <v>18</v>
      </c>
      <c r="C5" s="3"/>
      <c r="D5" s="3"/>
      <c r="E5" s="152">
        <v>5</v>
      </c>
      <c r="F5" s="153">
        <v>1</v>
      </c>
      <c r="G5" s="153">
        <v>2</v>
      </c>
      <c r="H5" s="154">
        <v>2</v>
      </c>
      <c r="I5" s="151"/>
      <c r="J5" s="30" t="s">
        <v>96</v>
      </c>
      <c r="K5" s="10"/>
      <c r="L5" s="10"/>
      <c r="M5" s="26"/>
      <c r="N5" s="26"/>
      <c r="O5" s="26"/>
      <c r="P5" s="4"/>
      <c r="Q5" s="4"/>
      <c r="R5" s="4"/>
      <c r="S5" s="40"/>
      <c r="T5" s="26"/>
    </row>
    <row r="6" spans="1:25" ht="12.75" customHeight="1" thickBot="1">
      <c r="A6" s="39"/>
      <c r="B6" s="15"/>
      <c r="C6" s="3"/>
      <c r="D6" s="3"/>
      <c r="E6" s="10"/>
      <c r="F6" s="10"/>
      <c r="G6" s="10"/>
      <c r="H6" s="10"/>
      <c r="I6" s="10"/>
      <c r="J6" s="17" t="s">
        <v>6</v>
      </c>
      <c r="K6" s="10"/>
      <c r="L6" s="10"/>
      <c r="M6" s="26"/>
      <c r="N6" s="26"/>
      <c r="O6" s="26"/>
      <c r="P6" s="4"/>
      <c r="Q6" s="4"/>
      <c r="R6" s="4"/>
      <c r="S6" s="40"/>
      <c r="T6" s="26"/>
    </row>
    <row r="7" spans="1:25" ht="18" customHeight="1" thickBot="1">
      <c r="A7" s="31"/>
      <c r="B7" s="15" t="s">
        <v>19</v>
      </c>
      <c r="C7" s="3"/>
      <c r="D7" s="3"/>
      <c r="E7" s="155"/>
      <c r="F7" s="153">
        <v>4</v>
      </c>
      <c r="G7" s="153">
        <v>1</v>
      </c>
      <c r="H7" s="156">
        <v>2</v>
      </c>
      <c r="I7" s="10"/>
      <c r="J7" s="29" t="s">
        <v>99</v>
      </c>
      <c r="K7" s="20"/>
      <c r="L7" s="20"/>
      <c r="M7" s="27"/>
      <c r="N7" s="27"/>
      <c r="O7" s="27"/>
      <c r="P7" s="7"/>
      <c r="Q7" s="7"/>
      <c r="R7" s="7"/>
      <c r="S7" s="41"/>
      <c r="T7" s="27"/>
    </row>
    <row r="8" spans="1:25">
      <c r="A8" s="31"/>
      <c r="B8" s="15"/>
      <c r="C8" s="3"/>
      <c r="D8" s="3"/>
      <c r="E8" s="3"/>
      <c r="F8" s="10"/>
      <c r="G8" s="10"/>
      <c r="H8" s="10"/>
      <c r="I8" s="10"/>
      <c r="J8" s="17" t="s">
        <v>6</v>
      </c>
      <c r="K8" s="20"/>
      <c r="L8" s="20"/>
      <c r="M8" s="27"/>
      <c r="N8" s="27"/>
      <c r="O8" s="27"/>
      <c r="P8" s="7"/>
      <c r="Q8" s="7"/>
      <c r="R8" s="7"/>
      <c r="S8" s="41"/>
      <c r="T8" s="27"/>
    </row>
    <row r="9" spans="1:25" ht="18" customHeight="1" thickBot="1">
      <c r="A9" s="31"/>
      <c r="B9" s="1120" t="s">
        <v>27</v>
      </c>
      <c r="C9" s="1120"/>
      <c r="D9" s="1120"/>
      <c r="E9" s="1120"/>
      <c r="F9" s="37"/>
      <c r="G9" s="37"/>
      <c r="H9" s="10"/>
      <c r="I9" s="10"/>
      <c r="J9" s="29"/>
      <c r="K9" s="3"/>
      <c r="L9" s="3"/>
      <c r="M9" s="25"/>
      <c r="N9" s="25"/>
      <c r="O9" s="25"/>
      <c r="P9" s="5"/>
      <c r="Q9" s="5"/>
      <c r="R9" s="5"/>
      <c r="S9" s="19"/>
      <c r="T9" s="25"/>
    </row>
    <row r="10" spans="1:25" ht="23.25" customHeight="1" thickBot="1">
      <c r="A10" s="42"/>
      <c r="B10" s="43"/>
      <c r="C10" s="44"/>
      <c r="D10" s="43"/>
      <c r="E10" s="155"/>
      <c r="F10" s="157">
        <v>0</v>
      </c>
      <c r="G10" s="157">
        <v>0</v>
      </c>
      <c r="H10" s="158"/>
      <c r="I10" s="46"/>
      <c r="J10" s="45" t="s">
        <v>6</v>
      </c>
      <c r="K10" s="43"/>
      <c r="L10" s="43"/>
      <c r="M10" s="36"/>
      <c r="N10" s="36"/>
      <c r="O10" s="1130" t="s">
        <v>564</v>
      </c>
      <c r="P10" s="1131"/>
      <c r="Q10" s="1131"/>
      <c r="R10" s="1131"/>
      <c r="S10" s="1132"/>
    </row>
    <row r="11" spans="1:25" s="292" customFormat="1" ht="24.75" customHeight="1">
      <c r="A11" s="1133" t="s">
        <v>21</v>
      </c>
      <c r="B11" s="1134"/>
      <c r="C11" s="1134"/>
      <c r="D11" s="1134"/>
      <c r="E11" s="49"/>
      <c r="F11" s="49"/>
      <c r="G11" s="49"/>
      <c r="H11" s="49"/>
      <c r="I11" s="49"/>
      <c r="J11" s="1135" t="s">
        <v>28</v>
      </c>
      <c r="K11" s="1135" t="s">
        <v>12</v>
      </c>
      <c r="L11" s="1135" t="s">
        <v>29</v>
      </c>
      <c r="M11" s="501" t="s">
        <v>30</v>
      </c>
      <c r="N11" s="1141" t="s">
        <v>118</v>
      </c>
      <c r="O11" s="501" t="s">
        <v>41</v>
      </c>
      <c r="P11" s="49" t="s">
        <v>41</v>
      </c>
      <c r="Q11" s="49" t="s">
        <v>41</v>
      </c>
      <c r="R11" s="49" t="s">
        <v>41</v>
      </c>
      <c r="S11" s="50" t="s">
        <v>17</v>
      </c>
      <c r="T11" s="291"/>
      <c r="U11" s="291"/>
      <c r="V11" s="291"/>
      <c r="W11" s="291"/>
      <c r="X11" s="291"/>
      <c r="Y11" s="291"/>
    </row>
    <row r="12" spans="1:25" s="292" customFormat="1" ht="19.5" customHeight="1">
      <c r="A12" s="1138" t="s">
        <v>22</v>
      </c>
      <c r="B12" s="1139"/>
      <c r="C12" s="1139"/>
      <c r="D12" s="1139"/>
      <c r="E12" s="1140" t="s">
        <v>8</v>
      </c>
      <c r="F12" s="1140"/>
      <c r="G12" s="1140"/>
      <c r="H12" s="1140"/>
      <c r="I12" s="1140"/>
      <c r="J12" s="1136"/>
      <c r="K12" s="1136"/>
      <c r="L12" s="1136"/>
      <c r="M12" s="499" t="s">
        <v>31</v>
      </c>
      <c r="N12" s="1142"/>
      <c r="O12" s="500">
        <v>1</v>
      </c>
      <c r="P12" s="498">
        <v>2</v>
      </c>
      <c r="Q12" s="498">
        <v>3</v>
      </c>
      <c r="R12" s="498">
        <v>4</v>
      </c>
      <c r="S12" s="51" t="s">
        <v>40</v>
      </c>
      <c r="T12" s="291"/>
      <c r="U12" s="291"/>
      <c r="V12" s="291"/>
      <c r="W12" s="291"/>
      <c r="X12" s="291"/>
      <c r="Y12" s="291"/>
    </row>
    <row r="13" spans="1:25" s="292" customFormat="1" ht="22.5" customHeight="1" thickBot="1">
      <c r="A13" s="767" t="s">
        <v>23</v>
      </c>
      <c r="B13" s="768" t="s">
        <v>24</v>
      </c>
      <c r="C13" s="768" t="s">
        <v>25</v>
      </c>
      <c r="D13" s="768" t="s">
        <v>26</v>
      </c>
      <c r="E13" s="487"/>
      <c r="F13" s="487"/>
      <c r="G13" s="487"/>
      <c r="H13" s="487"/>
      <c r="I13" s="487"/>
      <c r="J13" s="1137"/>
      <c r="K13" s="1137"/>
      <c r="L13" s="1137"/>
      <c r="M13" s="769" t="s">
        <v>93</v>
      </c>
      <c r="N13" s="769" t="s">
        <v>566</v>
      </c>
      <c r="O13" s="769" t="s">
        <v>566</v>
      </c>
      <c r="P13" s="769" t="s">
        <v>566</v>
      </c>
      <c r="Q13" s="769" t="s">
        <v>566</v>
      </c>
      <c r="R13" s="769" t="s">
        <v>566</v>
      </c>
      <c r="S13" s="769" t="s">
        <v>566</v>
      </c>
      <c r="T13" s="291"/>
      <c r="U13" s="291"/>
      <c r="V13" s="291"/>
      <c r="W13" s="291"/>
      <c r="X13" s="291"/>
      <c r="Y13" s="291"/>
    </row>
    <row r="14" spans="1:25" ht="14.25">
      <c r="A14" s="48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  <c r="N14" s="48"/>
      <c r="O14" s="48"/>
      <c r="P14" s="48"/>
      <c r="Q14" s="48" t="s">
        <v>163</v>
      </c>
      <c r="R14" s="48"/>
      <c r="S14" s="489"/>
    </row>
    <row r="15" spans="1:25" s="292" customFormat="1" ht="24" customHeight="1">
      <c r="A15" s="285">
        <v>1</v>
      </c>
      <c r="B15" s="286">
        <v>4</v>
      </c>
      <c r="C15" s="286"/>
      <c r="D15" s="287"/>
      <c r="E15" s="287"/>
      <c r="F15" s="287"/>
      <c r="G15" s="287"/>
      <c r="H15" s="288"/>
      <c r="I15" s="493" t="s">
        <v>88</v>
      </c>
      <c r="J15" s="288"/>
      <c r="K15" s="288"/>
      <c r="L15" s="288"/>
      <c r="M15" s="289"/>
      <c r="N15" s="289"/>
      <c r="O15" s="289"/>
      <c r="P15" s="289"/>
      <c r="Q15" s="289"/>
      <c r="R15" s="289"/>
      <c r="S15" s="290"/>
      <c r="T15" s="291"/>
      <c r="U15" s="291"/>
      <c r="V15" s="291"/>
      <c r="W15" s="291"/>
      <c r="X15" s="291"/>
      <c r="Y15" s="291"/>
    </row>
    <row r="16" spans="1:25" s="58" customFormat="1" ht="24" customHeight="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6"/>
      <c r="O16" s="56"/>
      <c r="P16" s="56"/>
      <c r="Q16" s="56"/>
      <c r="R16" s="56"/>
      <c r="S16" s="57"/>
      <c r="T16" s="52"/>
      <c r="U16" s="52"/>
      <c r="V16" s="52"/>
      <c r="W16" s="52"/>
      <c r="X16" s="52"/>
      <c r="Y16" s="52"/>
    </row>
    <row r="17" spans="1:25" s="269" customFormat="1" ht="24" customHeight="1">
      <c r="A17" s="262">
        <v>1</v>
      </c>
      <c r="B17" s="263">
        <v>4</v>
      </c>
      <c r="C17" s="263">
        <v>1</v>
      </c>
      <c r="D17" s="264"/>
      <c r="E17" s="264"/>
      <c r="F17" s="264"/>
      <c r="G17" s="264"/>
      <c r="H17" s="264"/>
      <c r="I17" s="265" t="s">
        <v>52</v>
      </c>
      <c r="J17" s="264"/>
      <c r="K17" s="264"/>
      <c r="L17" s="264"/>
      <c r="M17" s="266"/>
      <c r="N17" s="266"/>
      <c r="O17" s="266"/>
      <c r="P17" s="266"/>
      <c r="Q17" s="266"/>
      <c r="R17" s="266"/>
      <c r="S17" s="267"/>
      <c r="T17" s="268"/>
      <c r="U17" s="268"/>
      <c r="V17" s="268"/>
      <c r="W17" s="268"/>
      <c r="X17" s="268"/>
      <c r="Y17" s="268"/>
    </row>
    <row r="18" spans="1:25" s="275" customFormat="1" ht="24" customHeight="1">
      <c r="A18" s="496">
        <v>1</v>
      </c>
      <c r="B18" s="263">
        <v>4</v>
      </c>
      <c r="C18" s="263">
        <v>1</v>
      </c>
      <c r="D18" s="270">
        <v>6</v>
      </c>
      <c r="E18" s="270"/>
      <c r="F18" s="270"/>
      <c r="G18" s="270"/>
      <c r="H18" s="270"/>
      <c r="I18" s="271" t="s">
        <v>89</v>
      </c>
      <c r="J18" s="263"/>
      <c r="K18" s="263"/>
      <c r="L18" s="263"/>
      <c r="M18" s="283"/>
      <c r="N18" s="870"/>
      <c r="O18" s="284"/>
      <c r="P18" s="272"/>
      <c r="Q18" s="272"/>
      <c r="R18" s="272"/>
      <c r="S18" s="273"/>
      <c r="T18" s="274"/>
      <c r="U18" s="274"/>
      <c r="V18" s="274"/>
      <c r="W18" s="274"/>
      <c r="X18" s="274"/>
      <c r="Y18" s="274"/>
    </row>
    <row r="19" spans="1:25" s="275" customFormat="1" ht="25.5" customHeight="1">
      <c r="A19" s="496">
        <v>1</v>
      </c>
      <c r="B19" s="263">
        <v>4</v>
      </c>
      <c r="C19" s="263">
        <v>1</v>
      </c>
      <c r="D19" s="270">
        <v>6</v>
      </c>
      <c r="E19" s="270">
        <v>0</v>
      </c>
      <c r="F19" s="270">
        <v>1</v>
      </c>
      <c r="G19" s="270"/>
      <c r="H19" s="270"/>
      <c r="I19" s="270" t="s">
        <v>108</v>
      </c>
      <c r="J19" s="263"/>
      <c r="K19" s="263"/>
      <c r="L19" s="263"/>
      <c r="M19" s="283">
        <v>5723808070</v>
      </c>
      <c r="N19" s="870">
        <f>1082517388+25000000</f>
        <v>1107517388</v>
      </c>
      <c r="O19" s="284">
        <f>+N19/4</f>
        <v>276879347</v>
      </c>
      <c r="P19" s="272">
        <f>+O19</f>
        <v>276879347</v>
      </c>
      <c r="Q19" s="272">
        <f>+P19</f>
        <v>276879347</v>
      </c>
      <c r="R19" s="272">
        <f>+Q19</f>
        <v>276879347</v>
      </c>
      <c r="S19" s="273">
        <f>SUM(O19:R19)</f>
        <v>1107517388</v>
      </c>
      <c r="T19" s="274"/>
      <c r="U19" s="274"/>
      <c r="V19" s="274"/>
      <c r="W19" s="274"/>
      <c r="X19" s="274"/>
      <c r="Y19" s="274"/>
    </row>
    <row r="20" spans="1:25" s="275" customFormat="1" ht="25.5" customHeight="1">
      <c r="A20" s="496"/>
      <c r="B20" s="263"/>
      <c r="C20" s="263"/>
      <c r="D20" s="270"/>
      <c r="E20" s="270"/>
      <c r="F20" s="270"/>
      <c r="G20" s="270"/>
      <c r="H20" s="270"/>
      <c r="I20" s="270"/>
      <c r="J20" s="263"/>
      <c r="K20" s="263"/>
      <c r="L20" s="263"/>
      <c r="M20" s="283"/>
      <c r="N20" s="870"/>
      <c r="O20" s="284"/>
      <c r="P20" s="272"/>
      <c r="Q20" s="272"/>
      <c r="R20" s="272"/>
      <c r="S20" s="273"/>
      <c r="T20" s="274"/>
      <c r="U20" s="274"/>
      <c r="V20" s="274"/>
      <c r="W20" s="274"/>
      <c r="X20" s="274"/>
      <c r="Y20" s="274"/>
    </row>
    <row r="21" spans="1:25" s="275" customFormat="1" ht="25.5" customHeight="1">
      <c r="A21" s="496">
        <v>1</v>
      </c>
      <c r="B21" s="263">
        <v>4</v>
      </c>
      <c r="C21" s="263">
        <v>2</v>
      </c>
      <c r="D21" s="270">
        <v>2</v>
      </c>
      <c r="E21" s="270">
        <v>1</v>
      </c>
      <c r="F21" s="270"/>
      <c r="G21" s="270"/>
      <c r="H21" s="640"/>
      <c r="I21" s="642" t="s">
        <v>326</v>
      </c>
      <c r="J21" s="641"/>
      <c r="K21" s="263"/>
      <c r="L21" s="263"/>
      <c r="M21" s="283"/>
      <c r="N21" s="870">
        <v>0</v>
      </c>
      <c r="O21" s="284">
        <f>+N21/4</f>
        <v>0</v>
      </c>
      <c r="P21" s="272">
        <f>+O21</f>
        <v>0</v>
      </c>
      <c r="Q21" s="272">
        <f>+P21</f>
        <v>0</v>
      </c>
      <c r="R21" s="272">
        <f>+Q21</f>
        <v>0</v>
      </c>
      <c r="S21" s="273">
        <f>SUM(O21:R21)</f>
        <v>0</v>
      </c>
      <c r="T21" s="274"/>
      <c r="U21" s="274"/>
      <c r="V21" s="274"/>
      <c r="W21" s="274"/>
      <c r="X21" s="274"/>
      <c r="Y21" s="274"/>
    </row>
    <row r="22" spans="1:25" s="277" customFormat="1" ht="25.5" customHeight="1">
      <c r="A22" s="278">
        <v>1</v>
      </c>
      <c r="B22" s="270">
        <v>5</v>
      </c>
      <c r="C22" s="270">
        <v>1</v>
      </c>
      <c r="D22" s="270">
        <v>3</v>
      </c>
      <c r="E22" s="270"/>
      <c r="F22" s="270"/>
      <c r="G22" s="270"/>
      <c r="H22" s="270"/>
      <c r="I22" s="271" t="s">
        <v>90</v>
      </c>
      <c r="J22" s="270"/>
      <c r="K22" s="270"/>
      <c r="L22" s="270"/>
      <c r="M22" s="272"/>
      <c r="N22" s="870"/>
      <c r="O22" s="272"/>
      <c r="P22" s="270"/>
      <c r="Q22" s="270"/>
      <c r="R22" s="270"/>
      <c r="S22" s="279"/>
      <c r="T22" s="276"/>
      <c r="U22" s="276"/>
      <c r="V22" s="276"/>
      <c r="W22" s="276"/>
      <c r="X22" s="276"/>
      <c r="Y22" s="276"/>
    </row>
    <row r="23" spans="1:25" s="277" customFormat="1" ht="25.5" customHeight="1">
      <c r="A23" s="278">
        <v>1</v>
      </c>
      <c r="B23" s="270">
        <v>5</v>
      </c>
      <c r="C23" s="270">
        <v>1</v>
      </c>
      <c r="D23" s="270">
        <v>3</v>
      </c>
      <c r="E23" s="270"/>
      <c r="F23" s="270"/>
      <c r="G23" s="270"/>
      <c r="H23" s="270"/>
      <c r="I23" s="270" t="s">
        <v>91</v>
      </c>
      <c r="J23" s="270"/>
      <c r="K23" s="270"/>
      <c r="L23" s="270"/>
      <c r="M23" s="272">
        <v>10000000</v>
      </c>
      <c r="N23" s="870">
        <v>1000000</v>
      </c>
      <c r="O23" s="272">
        <f>+N23/4</f>
        <v>250000</v>
      </c>
      <c r="P23" s="272">
        <f t="shared" ref="P23:R24" si="0">+O23</f>
        <v>250000</v>
      </c>
      <c r="Q23" s="272">
        <f t="shared" si="0"/>
        <v>250000</v>
      </c>
      <c r="R23" s="272">
        <f t="shared" si="0"/>
        <v>250000</v>
      </c>
      <c r="S23" s="273">
        <f>SUM(O23:R23)</f>
        <v>1000000</v>
      </c>
      <c r="T23" s="276"/>
      <c r="U23" s="276"/>
      <c r="V23" s="276"/>
      <c r="W23" s="276"/>
      <c r="X23" s="276"/>
      <c r="Y23" s="276"/>
    </row>
    <row r="24" spans="1:25" s="277" customFormat="1" ht="25.5" customHeight="1">
      <c r="A24" s="278">
        <v>1</v>
      </c>
      <c r="B24" s="270">
        <v>5</v>
      </c>
      <c r="C24" s="270">
        <v>1</v>
      </c>
      <c r="D24" s="270">
        <v>3</v>
      </c>
      <c r="E24" s="270">
        <v>1</v>
      </c>
      <c r="F24" s="270">
        <v>8</v>
      </c>
      <c r="G24" s="270"/>
      <c r="H24" s="270"/>
      <c r="I24" s="280" t="s">
        <v>221</v>
      </c>
      <c r="J24" s="270"/>
      <c r="K24" s="270"/>
      <c r="L24" s="270"/>
      <c r="M24" s="272">
        <f>10000000+4288629</f>
        <v>14288629</v>
      </c>
      <c r="N24" s="870">
        <v>0</v>
      </c>
      <c r="O24" s="272">
        <f>+N24/4</f>
        <v>0</v>
      </c>
      <c r="P24" s="272">
        <f t="shared" si="0"/>
        <v>0</v>
      </c>
      <c r="Q24" s="272">
        <f t="shared" si="0"/>
        <v>0</v>
      </c>
      <c r="R24" s="272">
        <f t="shared" si="0"/>
        <v>0</v>
      </c>
      <c r="S24" s="273">
        <f>SUM(O24:R24)</f>
        <v>0</v>
      </c>
      <c r="T24" s="276"/>
      <c r="U24" s="276"/>
      <c r="V24" s="276"/>
      <c r="W24" s="276"/>
      <c r="X24" s="276"/>
      <c r="Y24" s="276"/>
    </row>
    <row r="25" spans="1:25" s="277" customFormat="1" ht="25.5" customHeight="1">
      <c r="A25" s="278">
        <v>1</v>
      </c>
      <c r="B25" s="270">
        <v>6</v>
      </c>
      <c r="C25" s="270">
        <v>1</v>
      </c>
      <c r="D25" s="270">
        <v>2</v>
      </c>
      <c r="E25" s="270">
        <v>0</v>
      </c>
      <c r="F25" s="270">
        <v>1</v>
      </c>
      <c r="G25" s="270"/>
      <c r="H25" s="270"/>
      <c r="I25" s="280"/>
      <c r="J25" s="270"/>
      <c r="K25" s="270"/>
      <c r="L25" s="270"/>
      <c r="M25" s="272"/>
      <c r="N25" s="870"/>
      <c r="O25" s="272"/>
      <c r="P25" s="272"/>
      <c r="Q25" s="272"/>
      <c r="R25" s="272"/>
      <c r="S25" s="273"/>
      <c r="T25" s="276"/>
      <c r="U25" s="276"/>
      <c r="V25" s="276"/>
      <c r="W25" s="276"/>
      <c r="X25" s="276"/>
      <c r="Y25" s="276"/>
    </row>
    <row r="26" spans="1:25" s="277" customFormat="1" ht="25.5" customHeight="1">
      <c r="A26" s="278">
        <v>1</v>
      </c>
      <c r="B26" s="270">
        <v>6</v>
      </c>
      <c r="C26" s="270">
        <v>1</v>
      </c>
      <c r="D26" s="270">
        <v>2</v>
      </c>
      <c r="E26" s="270">
        <v>0</v>
      </c>
      <c r="F26" s="270">
        <v>2</v>
      </c>
      <c r="G26" s="270"/>
      <c r="H26" s="270"/>
      <c r="I26" s="280" t="s">
        <v>222</v>
      </c>
      <c r="J26" s="270"/>
      <c r="K26" s="270"/>
      <c r="L26" s="270"/>
      <c r="M26" s="272"/>
      <c r="N26" s="870">
        <v>0</v>
      </c>
      <c r="O26" s="272">
        <f>+N26/4</f>
        <v>0</v>
      </c>
      <c r="P26" s="272">
        <f>+O26</f>
        <v>0</v>
      </c>
      <c r="Q26" s="272">
        <f>+P26</f>
        <v>0</v>
      </c>
      <c r="R26" s="272">
        <f>+Q26</f>
        <v>0</v>
      </c>
      <c r="S26" s="273">
        <f>SUM(O26:R26)</f>
        <v>0</v>
      </c>
      <c r="T26" s="276"/>
      <c r="U26" s="276"/>
      <c r="V26" s="276"/>
      <c r="W26" s="276"/>
      <c r="X26" s="276"/>
      <c r="Y26" s="276"/>
    </row>
    <row r="27" spans="1:25" s="277" customFormat="1" ht="25.5" customHeight="1">
      <c r="A27" s="278">
        <v>1</v>
      </c>
      <c r="B27" s="270">
        <v>6</v>
      </c>
      <c r="C27" s="270">
        <v>1</v>
      </c>
      <c r="D27" s="270">
        <v>2</v>
      </c>
      <c r="E27" s="270">
        <v>0</v>
      </c>
      <c r="F27" s="270">
        <v>3</v>
      </c>
      <c r="G27" s="270"/>
      <c r="H27" s="270"/>
      <c r="I27" s="280"/>
      <c r="J27" s="270"/>
      <c r="K27" s="270"/>
      <c r="L27" s="270"/>
      <c r="M27" s="272"/>
      <c r="N27" s="870"/>
      <c r="O27" s="272"/>
      <c r="P27" s="272"/>
      <c r="Q27" s="272"/>
      <c r="R27" s="272"/>
      <c r="S27" s="273"/>
      <c r="T27" s="276"/>
      <c r="U27" s="276"/>
      <c r="V27" s="276"/>
      <c r="W27" s="276"/>
      <c r="X27" s="276"/>
      <c r="Y27" s="276"/>
    </row>
    <row r="28" spans="1:25" s="61" customFormat="1" ht="25.5" customHeight="1">
      <c r="A28" s="278">
        <v>1</v>
      </c>
      <c r="B28" s="270">
        <v>6</v>
      </c>
      <c r="C28" s="270">
        <v>1</v>
      </c>
      <c r="D28" s="270">
        <v>2</v>
      </c>
      <c r="E28" s="147"/>
      <c r="F28" s="147"/>
      <c r="G28" s="147"/>
      <c r="H28" s="147"/>
      <c r="I28" s="147"/>
      <c r="J28" s="147"/>
      <c r="K28" s="147"/>
      <c r="L28" s="147"/>
      <c r="M28" s="148"/>
      <c r="N28" s="871"/>
      <c r="O28" s="148"/>
      <c r="P28" s="147"/>
      <c r="Q28" s="147"/>
      <c r="R28" s="147"/>
      <c r="S28" s="150"/>
      <c r="T28" s="60"/>
      <c r="U28" s="60"/>
      <c r="V28" s="60"/>
      <c r="W28" s="60"/>
      <c r="X28" s="60"/>
      <c r="Y28" s="60"/>
    </row>
    <row r="29" spans="1:25" s="59" customFormat="1" ht="25.5" customHeight="1" thickBot="1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369"/>
      <c r="N29" s="872"/>
      <c r="O29" s="369"/>
      <c r="P29" s="104"/>
      <c r="Q29" s="104"/>
      <c r="R29" s="104"/>
      <c r="S29" s="149"/>
      <c r="T29" s="53"/>
      <c r="U29" s="53"/>
      <c r="V29" s="53"/>
      <c r="W29" s="53"/>
      <c r="X29" s="53"/>
      <c r="Y29" s="53"/>
    </row>
    <row r="30" spans="1:25" s="375" customFormat="1" ht="25.5" customHeight="1" thickBot="1">
      <c r="A30" s="371"/>
      <c r="B30" s="372"/>
      <c r="C30" s="372"/>
      <c r="D30" s="372"/>
      <c r="E30" s="372"/>
      <c r="F30" s="372"/>
      <c r="G30" s="372"/>
      <c r="H30" s="372"/>
      <c r="I30" s="373" t="s">
        <v>94</v>
      </c>
      <c r="J30" s="372"/>
      <c r="K30" s="372"/>
      <c r="L30" s="372"/>
      <c r="M30" s="341">
        <f>SUM(M14:M29)</f>
        <v>5748096699</v>
      </c>
      <c r="N30" s="341">
        <f t="shared" ref="N30:S30" si="1">SUM(N19:N29)</f>
        <v>1108517388</v>
      </c>
      <c r="O30" s="341">
        <f t="shared" si="1"/>
        <v>277129347</v>
      </c>
      <c r="P30" s="341">
        <f t="shared" si="1"/>
        <v>277129347</v>
      </c>
      <c r="Q30" s="341">
        <f t="shared" si="1"/>
        <v>277129347</v>
      </c>
      <c r="R30" s="341">
        <f t="shared" si="1"/>
        <v>277129347</v>
      </c>
      <c r="S30" s="342">
        <f t="shared" si="1"/>
        <v>1108517388</v>
      </c>
      <c r="T30" s="374"/>
      <c r="U30" s="374"/>
      <c r="V30" s="374"/>
      <c r="W30" s="374"/>
      <c r="X30" s="374"/>
      <c r="Y30" s="374"/>
    </row>
    <row r="33" spans="13:19" ht="18">
      <c r="M33" s="52"/>
      <c r="S33" s="88"/>
    </row>
    <row r="34" spans="13:19" ht="15">
      <c r="S34" s="392"/>
    </row>
    <row r="35" spans="13:19" ht="29.25" customHeight="1">
      <c r="N35" s="52"/>
    </row>
    <row r="42" spans="13:19" ht="15">
      <c r="O42" s="52"/>
    </row>
    <row r="43" spans="13:19" ht="15">
      <c r="O43" s="52"/>
    </row>
    <row r="44" spans="13:19" ht="15">
      <c r="O44" s="52"/>
    </row>
    <row r="45" spans="13:19" ht="15">
      <c r="O45" s="52"/>
    </row>
    <row r="46" spans="13:19" ht="15">
      <c r="O46" s="52"/>
    </row>
    <row r="47" spans="13:19" ht="15">
      <c r="O47" s="52"/>
    </row>
    <row r="48" spans="13:19" ht="15">
      <c r="O48" s="52"/>
    </row>
    <row r="49" spans="15:15" ht="15">
      <c r="O49" s="52"/>
    </row>
    <row r="50" spans="15:15" ht="15">
      <c r="O50" s="52"/>
    </row>
    <row r="51" spans="15:15" ht="15">
      <c r="O51" s="52"/>
    </row>
    <row r="52" spans="15:15" ht="15">
      <c r="O52" s="52"/>
    </row>
    <row r="53" spans="15:15" ht="15">
      <c r="O53" s="52"/>
    </row>
    <row r="54" spans="15:15" ht="15">
      <c r="O54" s="52"/>
    </row>
  </sheetData>
  <mergeCells count="14">
    <mergeCell ref="O10:S10"/>
    <mergeCell ref="A11:D11"/>
    <mergeCell ref="J11:J13"/>
    <mergeCell ref="K11:K13"/>
    <mergeCell ref="L11:L13"/>
    <mergeCell ref="A12:D12"/>
    <mergeCell ref="E12:I12"/>
    <mergeCell ref="N11:N12"/>
    <mergeCell ref="B9:E9"/>
    <mergeCell ref="R1:S1"/>
    <mergeCell ref="R2:S2"/>
    <mergeCell ref="A1:I1"/>
    <mergeCell ref="A3:I3"/>
    <mergeCell ref="A4:S4"/>
  </mergeCells>
  <phoneticPr fontId="0" type="noConversion"/>
  <printOptions horizontalCentered="1"/>
  <pageMargins left="0" right="0" top="0.98425196850393704" bottom="0.59055118110236227" header="0" footer="0"/>
  <pageSetup scale="45" orientation="portrait" horizontalDpi="300" verticalDpi="300" r:id="rId1"/>
  <headerFooter alignWithMargins="0"/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EO107"/>
  <sheetViews>
    <sheetView topLeftCell="A4" zoomScale="60" zoomScaleNormal="60" workbookViewId="0">
      <selection activeCell="C34" sqref="C34"/>
    </sheetView>
  </sheetViews>
  <sheetFormatPr baseColWidth="10" defaultColWidth="9.140625" defaultRowHeight="12.75"/>
  <cols>
    <col min="1" max="1" width="19.7109375" customWidth="1"/>
    <col min="2" max="2" width="111" customWidth="1"/>
    <col min="3" max="3" width="48.5703125" customWidth="1"/>
    <col min="4" max="4" width="35.140625" style="497" customWidth="1"/>
    <col min="5" max="5" width="36" customWidth="1"/>
    <col min="6" max="6" width="31.85546875" customWidth="1"/>
    <col min="7" max="7" width="11.42578125" customWidth="1"/>
    <col min="8" max="8" width="26.140625" customWidth="1"/>
    <col min="9" max="256" width="11.42578125" customWidth="1"/>
  </cols>
  <sheetData>
    <row r="1" spans="1:145">
      <c r="A1" s="34"/>
      <c r="B1" s="34"/>
      <c r="C1" s="34"/>
      <c r="D1" s="19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</row>
    <row r="2" spans="1:145">
      <c r="A2" s="34"/>
      <c r="B2" s="34"/>
      <c r="C2" s="34"/>
      <c r="D2" s="197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</row>
    <row r="3" spans="1:145" ht="27">
      <c r="A3" s="1143" t="s">
        <v>119</v>
      </c>
      <c r="B3" s="1143"/>
      <c r="C3" s="1143"/>
      <c r="D3" s="197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</row>
    <row r="4" spans="1:145" ht="18">
      <c r="A4" s="1144">
        <v>2020</v>
      </c>
      <c r="B4" s="1145"/>
      <c r="C4" s="1145"/>
      <c r="D4" s="197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</row>
    <row r="5" spans="1:145">
      <c r="A5" s="34"/>
      <c r="B5" s="34"/>
      <c r="C5" s="34"/>
      <c r="D5" s="197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</row>
    <row r="6" spans="1:145">
      <c r="A6" s="34"/>
      <c r="B6" s="34"/>
      <c r="C6" s="34"/>
      <c r="D6" s="197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</row>
    <row r="7" spans="1:145">
      <c r="A7" s="34"/>
      <c r="B7" s="34"/>
      <c r="C7" s="34"/>
      <c r="D7" s="197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</row>
    <row r="8" spans="1:145" ht="20.25">
      <c r="A8" s="34"/>
      <c r="B8" s="34"/>
      <c r="C8" s="370" t="s">
        <v>317</v>
      </c>
      <c r="D8" s="260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</row>
    <row r="9" spans="1:145" ht="30" customHeight="1">
      <c r="A9" s="119" t="s">
        <v>120</v>
      </c>
      <c r="B9" s="34"/>
      <c r="C9" s="245" t="s">
        <v>121</v>
      </c>
      <c r="D9" s="260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</row>
    <row r="10" spans="1:145" ht="13.5" thickBot="1">
      <c r="A10" s="33"/>
      <c r="B10" s="34"/>
      <c r="C10" s="34"/>
      <c r="D10" s="260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</row>
    <row r="11" spans="1:145" ht="18.75" thickBot="1">
      <c r="A11" s="120">
        <v>1</v>
      </c>
      <c r="B11" s="120">
        <v>2</v>
      </c>
      <c r="C11" s="120">
        <v>3</v>
      </c>
      <c r="D11" s="260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</row>
    <row r="12" spans="1:145" ht="54.75" thickBot="1">
      <c r="A12" s="121" t="s">
        <v>122</v>
      </c>
      <c r="B12" s="122" t="s">
        <v>123</v>
      </c>
      <c r="C12" s="206" t="s">
        <v>318</v>
      </c>
      <c r="D12" s="260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</row>
    <row r="13" spans="1:145" ht="13.5" thickTop="1">
      <c r="A13" s="123"/>
      <c r="B13" s="123"/>
      <c r="C13" s="123"/>
      <c r="D13" s="260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</row>
    <row r="14" spans="1:145" ht="15">
      <c r="A14" s="124"/>
      <c r="B14" s="123"/>
      <c r="C14" s="123"/>
      <c r="D14" s="260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</row>
    <row r="15" spans="1:145" s="130" customFormat="1" ht="24.75">
      <c r="A15" s="1146" t="s">
        <v>226</v>
      </c>
      <c r="B15" s="207" t="s">
        <v>321</v>
      </c>
      <c r="C15" s="133"/>
      <c r="D15" s="260"/>
      <c r="E15" s="129"/>
      <c r="F15" s="128"/>
      <c r="G15" s="128"/>
      <c r="H15" s="132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</row>
    <row r="16" spans="1:145" s="130" customFormat="1" ht="20.25">
      <c r="A16" s="1146"/>
      <c r="B16" s="207" t="s">
        <v>322</v>
      </c>
      <c r="C16" s="127">
        <v>874310753</v>
      </c>
      <c r="D16" s="502"/>
      <c r="E16" s="128"/>
      <c r="F16" s="128"/>
      <c r="G16" s="128"/>
      <c r="H16" s="132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</row>
    <row r="17" spans="1:145" s="130" customFormat="1" ht="20.25">
      <c r="A17" s="1146"/>
      <c r="B17" s="207" t="s">
        <v>323</v>
      </c>
      <c r="C17" s="127"/>
      <c r="D17" s="198"/>
      <c r="E17" s="128"/>
      <c r="F17" s="128"/>
      <c r="G17" s="128"/>
      <c r="H17" s="132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</row>
    <row r="18" spans="1:145" s="130" customFormat="1" ht="20.25">
      <c r="A18" s="1146"/>
      <c r="B18" s="207" t="s">
        <v>367</v>
      </c>
      <c r="C18" s="127"/>
      <c r="D18" s="198"/>
      <c r="E18" s="128"/>
      <c r="F18" s="128"/>
      <c r="G18" s="128"/>
      <c r="H18" s="132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</row>
    <row r="19" spans="1:145" s="130" customFormat="1" ht="20.25">
      <c r="A19" s="126"/>
      <c r="B19" s="207"/>
      <c r="C19" s="127"/>
      <c r="D19" s="198"/>
      <c r="E19" s="128"/>
      <c r="F19" s="128"/>
      <c r="G19" s="128"/>
      <c r="H19" s="132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</row>
    <row r="20" spans="1:145" s="130" customFormat="1" ht="15" customHeight="1">
      <c r="A20" s="126"/>
      <c r="B20" s="126"/>
      <c r="C20" s="127"/>
      <c r="D20" s="198"/>
      <c r="E20" s="128"/>
      <c r="F20" s="128"/>
      <c r="G20" s="128"/>
      <c r="H20" s="132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</row>
    <row r="21" spans="1:145" s="130" customFormat="1" ht="40.5">
      <c r="A21" s="553" t="s">
        <v>320</v>
      </c>
      <c r="B21" s="504" t="s">
        <v>324</v>
      </c>
      <c r="C21" s="127">
        <v>500000000</v>
      </c>
      <c r="D21" s="198"/>
      <c r="E21" s="128"/>
      <c r="F21" s="128"/>
      <c r="G21" s="128"/>
      <c r="H21" s="132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</row>
    <row r="22" spans="1:145" ht="22.5" customHeight="1">
      <c r="A22" s="124"/>
      <c r="B22" s="123"/>
      <c r="C22" s="123"/>
      <c r="D22" s="260"/>
      <c r="E22" s="34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</row>
    <row r="23" spans="1:145" s="130" customFormat="1" ht="51" customHeight="1">
      <c r="A23" s="553" t="s">
        <v>227</v>
      </c>
      <c r="B23" s="504" t="s">
        <v>366</v>
      </c>
      <c r="C23" s="133">
        <v>0</v>
      </c>
      <c r="D23" s="260"/>
      <c r="E23" s="129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</row>
    <row r="24" spans="1:145" s="130" customFormat="1" ht="6" customHeight="1">
      <c r="A24" s="125"/>
      <c r="B24" s="207"/>
      <c r="C24" s="127"/>
      <c r="D24" s="503"/>
      <c r="E24" s="129"/>
      <c r="F24" s="131"/>
      <c r="G24" s="128"/>
      <c r="H24" s="132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</row>
    <row r="25" spans="1:145" s="130" customFormat="1" ht="27.75" hidden="1" customHeight="1">
      <c r="A25" s="554"/>
      <c r="B25" s="555"/>
      <c r="C25" s="127"/>
      <c r="D25" s="503"/>
      <c r="E25" s="129"/>
      <c r="F25" s="131"/>
      <c r="G25" s="128"/>
      <c r="H25" s="132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</row>
    <row r="26" spans="1:145" s="130" customFormat="1" ht="20.25" hidden="1">
      <c r="A26" s="553" t="s">
        <v>228</v>
      </c>
      <c r="B26" s="556" t="s">
        <v>325</v>
      </c>
      <c r="C26" s="127">
        <v>0</v>
      </c>
      <c r="D26" s="503"/>
      <c r="E26" s="129"/>
      <c r="F26" s="131"/>
      <c r="G26" s="128"/>
      <c r="H26" s="132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</row>
    <row r="27" spans="1:145" s="130" customFormat="1" ht="20.25">
      <c r="A27" s="125"/>
      <c r="B27" s="126"/>
      <c r="C27" s="127"/>
      <c r="D27" s="503"/>
      <c r="E27" s="129"/>
      <c r="F27" s="131"/>
      <c r="G27" s="128"/>
      <c r="H27" s="132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</row>
    <row r="28" spans="1:145" s="130" customFormat="1" ht="20.25">
      <c r="A28" s="126"/>
      <c r="B28" s="126"/>
      <c r="C28" s="134"/>
      <c r="D28" s="260"/>
      <c r="E28" s="129"/>
      <c r="F28" s="128"/>
      <c r="G28" s="128"/>
      <c r="H28" s="132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</row>
    <row r="29" spans="1:145" s="130" customFormat="1" ht="22.5">
      <c r="A29" s="135"/>
      <c r="B29" s="135" t="s">
        <v>319</v>
      </c>
      <c r="C29" s="494">
        <f>SUM(C16:C27)</f>
        <v>1374310753</v>
      </c>
      <c r="D29" s="503"/>
      <c r="E29" s="129"/>
      <c r="F29" s="128"/>
      <c r="G29" s="128"/>
      <c r="H29" s="132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</row>
    <row r="30" spans="1:145" ht="33.75" customHeight="1">
      <c r="A30" s="136"/>
      <c r="B30" s="137"/>
      <c r="C30" s="138"/>
      <c r="D30" s="198"/>
      <c r="E30" s="34"/>
      <c r="F30" s="99"/>
      <c r="G30" s="33"/>
      <c r="H30" s="139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</row>
    <row r="31" spans="1:145" ht="21" thickBot="1">
      <c r="A31" s="140"/>
      <c r="B31" s="141"/>
      <c r="C31" s="142"/>
      <c r="D31" s="260"/>
      <c r="E31" s="33"/>
      <c r="F31" s="99"/>
      <c r="G31" s="33"/>
      <c r="H31" s="139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</row>
    <row r="32" spans="1:145" ht="20.25">
      <c r="A32" s="143"/>
      <c r="B32" s="144"/>
      <c r="C32" s="35"/>
      <c r="D32" s="260"/>
      <c r="E32" s="33"/>
      <c r="F32" s="99"/>
      <c r="G32" s="33"/>
      <c r="H32" s="139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</row>
    <row r="33" spans="1:145" ht="20.25">
      <c r="A33" s="109"/>
      <c r="B33" s="100"/>
      <c r="C33" s="145"/>
      <c r="D33" s="260"/>
      <c r="E33" s="33"/>
      <c r="F33" s="99"/>
      <c r="G33" s="33"/>
      <c r="H33" s="139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</row>
    <row r="34" spans="1:145" ht="20.25">
      <c r="A34" s="146"/>
      <c r="B34" s="100"/>
      <c r="C34" s="145"/>
      <c r="D34" s="260"/>
      <c r="E34" s="33"/>
      <c r="F34" s="99"/>
      <c r="G34" s="33"/>
      <c r="H34" s="139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</row>
    <row r="35" spans="1:145" ht="20.25">
      <c r="A35" s="146"/>
      <c r="B35" s="99"/>
      <c r="C35" s="145"/>
      <c r="D35" s="260"/>
      <c r="E35" s="33"/>
      <c r="F35" s="99"/>
      <c r="G35" s="33"/>
      <c r="H35" s="139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</row>
    <row r="36" spans="1:145" ht="20.25">
      <c r="A36" s="146"/>
      <c r="B36" s="99"/>
      <c r="C36" s="33"/>
      <c r="D36" s="260"/>
      <c r="E36" s="33"/>
      <c r="F36" s="99"/>
      <c r="G36" s="33"/>
      <c r="H36" s="139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</row>
    <row r="37" spans="1:145" ht="20.25">
      <c r="A37" s="1"/>
      <c r="B37" s="99"/>
      <c r="C37" s="1"/>
      <c r="D37" s="3"/>
      <c r="E37" s="1"/>
      <c r="F37" s="9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145" ht="20.25">
      <c r="B38" s="99"/>
      <c r="C38" s="1"/>
      <c r="D38" s="3"/>
      <c r="F38" s="3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145" ht="20.25">
      <c r="B39" s="99"/>
      <c r="C39" s="1"/>
      <c r="D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145" ht="20.25">
      <c r="B40" s="99"/>
      <c r="C40" s="1"/>
      <c r="D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145" ht="20.25">
      <c r="B41" s="99"/>
      <c r="C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145" ht="20.25">
      <c r="B42" s="99"/>
      <c r="C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145" ht="20.25">
      <c r="B43" s="99"/>
      <c r="C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145" ht="20.25">
      <c r="B44" s="99"/>
      <c r="C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145" ht="20.25">
      <c r="B45" s="99"/>
      <c r="C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145">
      <c r="B46" s="33"/>
      <c r="C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145">
      <c r="B47" s="1"/>
      <c r="C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:145">
      <c r="B48" s="1"/>
      <c r="C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</sheetData>
  <mergeCells count="3">
    <mergeCell ref="A3:C3"/>
    <mergeCell ref="A4:C4"/>
    <mergeCell ref="A15:A18"/>
  </mergeCells>
  <phoneticPr fontId="0" type="noConversion"/>
  <printOptions horizontalCentered="1" verticalCentered="1"/>
  <pageMargins left="0.25" right="0.25" top="0.42" bottom="0.44" header="0.25" footer="0.42"/>
  <pageSetup scale="70" orientation="landscape" horizontalDpi="4294967294" verticalDpi="300" r:id="rId1"/>
  <headerFooter alignWithMargins="0"/>
  <rowBreaks count="1" manualBreakCount="1">
    <brk id="33" max="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3:O227"/>
  <sheetViews>
    <sheetView tabSelected="1" view="pageBreakPreview" topLeftCell="A53" zoomScale="60" zoomScaleNormal="60" workbookViewId="0">
      <selection activeCell="B60" sqref="B60"/>
    </sheetView>
  </sheetViews>
  <sheetFormatPr baseColWidth="10" defaultColWidth="11.5703125" defaultRowHeight="15"/>
  <cols>
    <col min="1" max="1" width="32.140625" style="793" customWidth="1"/>
    <col min="2" max="2" width="63.140625" style="205" customWidth="1"/>
    <col min="3" max="3" width="28.140625" style="308" hidden="1" customWidth="1"/>
    <col min="4" max="4" width="27.7109375" style="308" hidden="1" customWidth="1"/>
    <col min="5" max="5" width="36.28515625" style="308" customWidth="1"/>
    <col min="6" max="6" width="0.28515625" style="308" customWidth="1"/>
    <col min="7" max="7" width="27.7109375" style="308" hidden="1" customWidth="1"/>
    <col min="8" max="8" width="33.5703125" style="299" hidden="1" customWidth="1"/>
    <col min="9" max="13" width="11.5703125" style="205" hidden="1" customWidth="1"/>
    <col min="14" max="14" width="43.7109375" style="205" hidden="1" customWidth="1"/>
    <col min="15" max="15" width="11.5703125" style="205" hidden="1" customWidth="1"/>
    <col min="16" max="16384" width="11.5703125" style="205"/>
  </cols>
  <sheetData>
    <row r="3" spans="1:8" ht="24.75" customHeight="1">
      <c r="A3" s="1150" t="s">
        <v>96</v>
      </c>
      <c r="B3" s="1150"/>
      <c r="C3" s="1150"/>
      <c r="D3" s="1150"/>
      <c r="E3" s="1150"/>
      <c r="F3" s="968"/>
      <c r="G3" s="968"/>
    </row>
    <row r="4" spans="1:8" ht="19.5" customHeight="1">
      <c r="A4" s="1149" t="s">
        <v>613</v>
      </c>
      <c r="B4" s="1149"/>
      <c r="C4" s="1149"/>
      <c r="D4" s="1149"/>
      <c r="E4" s="1149"/>
      <c r="F4" s="896"/>
      <c r="G4" s="896"/>
    </row>
    <row r="5" spans="1:8" ht="16.5" thickBot="1">
      <c r="A5" s="969"/>
      <c r="B5" s="63"/>
      <c r="C5" s="874"/>
      <c r="D5" s="874"/>
      <c r="E5" s="874"/>
      <c r="F5" s="874"/>
      <c r="G5" s="874"/>
    </row>
    <row r="6" spans="1:8" ht="46.5" customHeight="1">
      <c r="A6" s="975" t="s">
        <v>245</v>
      </c>
      <c r="B6" s="1147" t="s">
        <v>16</v>
      </c>
      <c r="C6" s="904" t="s">
        <v>251</v>
      </c>
      <c r="D6" s="859" t="s">
        <v>251</v>
      </c>
      <c r="E6" s="859" t="s">
        <v>612</v>
      </c>
      <c r="F6" s="904"/>
      <c r="G6" s="859"/>
    </row>
    <row r="7" spans="1:8" ht="33" customHeight="1" thickBot="1">
      <c r="A7" s="976" t="s">
        <v>455</v>
      </c>
      <c r="B7" s="1148"/>
      <c r="C7" s="905">
        <v>2023</v>
      </c>
      <c r="D7" s="860">
        <v>2023</v>
      </c>
      <c r="E7" s="860">
        <v>2023</v>
      </c>
      <c r="F7" s="905"/>
      <c r="G7" s="860"/>
    </row>
    <row r="8" spans="1:8" s="309" customFormat="1" ht="21" customHeight="1">
      <c r="A8" s="914" t="s">
        <v>456</v>
      </c>
      <c r="B8" s="906" t="s">
        <v>312</v>
      </c>
      <c r="C8" s="907">
        <f>SUM(C10:C37)</f>
        <v>453211000</v>
      </c>
      <c r="D8" s="907">
        <f>SUM(D10:D37)</f>
        <v>469278583.33333331</v>
      </c>
      <c r="E8" s="915">
        <f>SUM(E10:E37)</f>
        <v>433824500</v>
      </c>
      <c r="F8" s="908"/>
      <c r="G8" s="880"/>
      <c r="H8" s="312"/>
    </row>
    <row r="9" spans="1:8" s="309" customFormat="1" ht="33" customHeight="1">
      <c r="A9" s="882" t="s">
        <v>387</v>
      </c>
      <c r="B9" s="883" t="s">
        <v>53</v>
      </c>
      <c r="C9" s="884"/>
      <c r="D9" s="884"/>
      <c r="E9" s="884">
        <f>+E10</f>
        <v>237500000</v>
      </c>
      <c r="F9" s="909"/>
      <c r="G9" s="884"/>
      <c r="H9" s="312"/>
    </row>
    <row r="10" spans="1:8" s="309" customFormat="1" ht="33" customHeight="1">
      <c r="A10" s="885" t="s">
        <v>388</v>
      </c>
      <c r="B10" s="886" t="s">
        <v>54</v>
      </c>
      <c r="C10" s="884">
        <v>225000000</v>
      </c>
      <c r="D10" s="884">
        <f>+C10+12500000</f>
        <v>237500000</v>
      </c>
      <c r="E10" s="884">
        <f>+D10</f>
        <v>237500000</v>
      </c>
      <c r="F10" s="909">
        <f>+E10-D10</f>
        <v>0</v>
      </c>
      <c r="G10" s="884">
        <f>228000000</f>
        <v>228000000</v>
      </c>
      <c r="H10" s="312"/>
    </row>
    <row r="11" spans="1:8" s="309" customFormat="1" ht="33" customHeight="1">
      <c r="A11" s="882" t="s">
        <v>389</v>
      </c>
      <c r="B11" s="883" t="s">
        <v>55</v>
      </c>
      <c r="C11" s="884"/>
      <c r="D11" s="884">
        <f t="shared" ref="D11:D34" si="0">+C11</f>
        <v>0</v>
      </c>
      <c r="E11" s="884">
        <f t="shared" ref="E11:E78" si="1">+D11*83%</f>
        <v>0</v>
      </c>
      <c r="F11" s="909">
        <f t="shared" ref="F11:F78" si="2">+E11-D11</f>
        <v>0</v>
      </c>
      <c r="G11" s="884"/>
      <c r="H11" s="312"/>
    </row>
    <row r="12" spans="1:8" s="309" customFormat="1" ht="33" customHeight="1">
      <c r="A12" s="885" t="s">
        <v>576</v>
      </c>
      <c r="B12" s="886" t="s">
        <v>575</v>
      </c>
      <c r="C12" s="884">
        <v>25000000</v>
      </c>
      <c r="D12" s="884">
        <v>12500000</v>
      </c>
      <c r="E12" s="884">
        <f t="shared" si="1"/>
        <v>10375000</v>
      </c>
      <c r="F12" s="909">
        <f t="shared" si="2"/>
        <v>-2125000</v>
      </c>
      <c r="G12" s="884">
        <v>32328000</v>
      </c>
      <c r="H12" s="312"/>
    </row>
    <row r="13" spans="1:8" s="309" customFormat="1" ht="33" customHeight="1">
      <c r="A13" s="885" t="s">
        <v>545</v>
      </c>
      <c r="B13" s="886" t="s">
        <v>546</v>
      </c>
      <c r="C13" s="884">
        <v>1200000</v>
      </c>
      <c r="D13" s="884">
        <f t="shared" si="0"/>
        <v>1200000</v>
      </c>
      <c r="E13" s="884">
        <f t="shared" si="1"/>
        <v>996000</v>
      </c>
      <c r="F13" s="909">
        <f t="shared" si="2"/>
        <v>-204000</v>
      </c>
      <c r="G13" s="884">
        <v>7200000</v>
      </c>
      <c r="H13" s="312"/>
    </row>
    <row r="14" spans="1:8" s="309" customFormat="1" ht="33" customHeight="1">
      <c r="A14" s="885" t="s">
        <v>390</v>
      </c>
      <c r="B14" s="886" t="s">
        <v>242</v>
      </c>
      <c r="C14" s="884">
        <v>60000000</v>
      </c>
      <c r="D14" s="884">
        <v>72000000</v>
      </c>
      <c r="E14" s="884">
        <v>60000000</v>
      </c>
      <c r="F14" s="909">
        <f t="shared" si="2"/>
        <v>-12000000</v>
      </c>
      <c r="G14" s="884">
        <f>62532000+46140000</f>
        <v>108672000</v>
      </c>
      <c r="H14" s="312"/>
    </row>
    <row r="15" spans="1:8" s="309" customFormat="1" ht="33" customHeight="1">
      <c r="A15" s="885" t="s">
        <v>391</v>
      </c>
      <c r="B15" s="886" t="s">
        <v>164</v>
      </c>
      <c r="C15" s="884">
        <f>+'8 Pto.-Gastos-1(Direc. y Coord.'!AC23+'8 Pto.-Gastos-1(Gest. Adm.y F.)'!AC22+'8 Pto.-Gastos-1 (Gest P.D.Ins.)'!AC23+'8 Pto.-Gastos-1 (Ases.P.ytransp'!AC22</f>
        <v>36411000</v>
      </c>
      <c r="D15" s="884">
        <f t="shared" si="0"/>
        <v>36411000</v>
      </c>
      <c r="E15" s="884">
        <v>36411000</v>
      </c>
      <c r="F15" s="909">
        <f t="shared" si="2"/>
        <v>0</v>
      </c>
      <c r="G15" s="884">
        <v>36500000</v>
      </c>
      <c r="H15" s="312"/>
    </row>
    <row r="16" spans="1:8" s="309" customFormat="1" ht="33" customHeight="1">
      <c r="A16" s="885" t="s">
        <v>392</v>
      </c>
      <c r="B16" s="886" t="s">
        <v>165</v>
      </c>
      <c r="C16" s="884">
        <f>+'8 Pto.-Gastos-1(Direc. y Coord.'!AC24+'8 Pto.-Gastos-1(Gest. Adm.y F.)'!AC23+'8 Pto.-Gastos-1 (Gest P.D.Ins.)'!AC24+'8 Pto.-Gastos-1 (Ases.P.ytransp'!AC23+'8 Pto.-Gastos-1(Prom. est.Ser.)'!AC22+'8 Pto.-Gastos-1(Asist Soc. T)'!AC22+'8 Pto.-Gastos-1(Acc. Form.N.Gob'!AC22</f>
        <v>25000000</v>
      </c>
      <c r="D16" s="884">
        <f>+D10/12+D15/12+D12/12</f>
        <v>23867583.333333336</v>
      </c>
      <c r="E16" s="884">
        <f>+E10/12+E15/12+E12/12</f>
        <v>23690500</v>
      </c>
      <c r="F16" s="909">
        <f t="shared" si="2"/>
        <v>-177083.33333333582</v>
      </c>
      <c r="G16" s="884">
        <v>25000000</v>
      </c>
      <c r="H16" s="312"/>
    </row>
    <row r="17" spans="1:14" s="310" customFormat="1" ht="33" customHeight="1">
      <c r="A17" s="882" t="s">
        <v>393</v>
      </c>
      <c r="B17" s="883" t="s">
        <v>166</v>
      </c>
      <c r="C17" s="887"/>
      <c r="D17" s="884">
        <f t="shared" si="0"/>
        <v>0</v>
      </c>
      <c r="E17" s="884">
        <f t="shared" si="1"/>
        <v>0</v>
      </c>
      <c r="F17" s="909">
        <f t="shared" si="2"/>
        <v>0</v>
      </c>
      <c r="G17" s="884"/>
      <c r="H17" s="312"/>
      <c r="N17" s="310">
        <v>23661008107</v>
      </c>
    </row>
    <row r="18" spans="1:14" s="309" customFormat="1" ht="33" customHeight="1">
      <c r="A18" s="885" t="s">
        <v>394</v>
      </c>
      <c r="B18" s="886" t="s">
        <v>167</v>
      </c>
      <c r="C18" s="884">
        <f>+'8 Pto.-Gastos-1(Direc. y Coord.'!AC25+'8 Pto.-Gastos-1(Gest. Adm.y F.)'!AC24+'8 Pto.-Gastos-1 (Gest P.D.Ins.)'!AC25+'8 Pto.-Gastos-1 (Ases.P.ytransp'!AC24+'8 Pto.-Gastos-1(Prom. est.Ser.)'!AC23+'8 Pto.-Gastos-1(Asist Soc. T)'!AC23+'8 Pto.-Gastos-1(Acc. Form.N.Gob'!AC23</f>
        <v>3000000</v>
      </c>
      <c r="D18" s="884">
        <f>+C18</f>
        <v>3000000</v>
      </c>
      <c r="E18" s="884">
        <f t="shared" si="1"/>
        <v>2490000</v>
      </c>
      <c r="F18" s="909">
        <f t="shared" si="2"/>
        <v>-510000</v>
      </c>
      <c r="G18" s="884"/>
      <c r="H18" s="312"/>
      <c r="N18" s="309">
        <v>1107517388</v>
      </c>
    </row>
    <row r="19" spans="1:14" s="309" customFormat="1" ht="33" customHeight="1">
      <c r="A19" s="885" t="s">
        <v>523</v>
      </c>
      <c r="B19" s="888" t="s">
        <v>385</v>
      </c>
      <c r="C19" s="884">
        <f>+'8 Pto.-Gastos-1(Direc. y Coord.'!AC26+'8 Pto.-Gastos-1(Gest. Adm.y F.)'!AC25+'8 Pto.-Gastos-1 (Gest P.D.Ins.)'!AC26+'8 Pto.-Gastos-1 (Ases.P.ytransp'!AC25</f>
        <v>2000000</v>
      </c>
      <c r="D19" s="884">
        <f>+C19</f>
        <v>2000000</v>
      </c>
      <c r="E19" s="884">
        <f t="shared" si="1"/>
        <v>1660000</v>
      </c>
      <c r="F19" s="909">
        <f t="shared" si="2"/>
        <v>-340000</v>
      </c>
      <c r="G19" s="884"/>
      <c r="H19" s="312"/>
    </row>
    <row r="20" spans="1:14" s="309" customFormat="1" ht="33" customHeight="1">
      <c r="A20" s="882" t="s">
        <v>395</v>
      </c>
      <c r="B20" s="883" t="s">
        <v>168</v>
      </c>
      <c r="C20" s="884"/>
      <c r="D20" s="884">
        <f t="shared" si="0"/>
        <v>0</v>
      </c>
      <c r="E20" s="884">
        <f t="shared" si="1"/>
        <v>0</v>
      </c>
      <c r="F20" s="909">
        <f t="shared" si="2"/>
        <v>0</v>
      </c>
      <c r="G20" s="884"/>
      <c r="H20" s="312"/>
    </row>
    <row r="21" spans="1:14" s="309" customFormat="1" ht="33" customHeight="1">
      <c r="A21" s="885" t="s">
        <v>522</v>
      </c>
      <c r="B21" s="886" t="s">
        <v>384</v>
      </c>
      <c r="C21" s="884">
        <f>+'8 Pto.-Gastos-1(Direc. y Coord.'!AC27+'8 Pto.-Gastos-1(Gest. Adm.y F.)'!AC26+'8 Pto.-Gastos-1 (Gest P.D.Ins.)'!AC27+'8 Pto.-Gastos-1 (Ases.P.ytransp'!AC26+300000</f>
        <v>800000</v>
      </c>
      <c r="D21" s="884">
        <f t="shared" si="0"/>
        <v>800000</v>
      </c>
      <c r="E21" s="884">
        <f t="shared" si="1"/>
        <v>664000</v>
      </c>
      <c r="F21" s="909">
        <f t="shared" si="2"/>
        <v>-136000</v>
      </c>
      <c r="G21" s="884"/>
      <c r="H21" s="312"/>
      <c r="N21" s="309">
        <f>+N17-N18</f>
        <v>22553490719</v>
      </c>
    </row>
    <row r="22" spans="1:14" s="309" customFormat="1" ht="33" hidden="1" customHeight="1">
      <c r="A22" s="885" t="s">
        <v>396</v>
      </c>
      <c r="B22" s="886" t="s">
        <v>169</v>
      </c>
      <c r="C22" s="884">
        <f>+'8 Pto.-Gastos-1(Direc. y Coord.'!AC28+'8 Pto.-Gastos-1(Prom. est.Ser.)'!AC25+'8 Pto.-Gastos-1(Asist Soc. T)'!AC25+'8 Pto.-Gastos-1(Acc. Form.N.Gob'!AC25</f>
        <v>0</v>
      </c>
      <c r="D22" s="884">
        <f t="shared" si="0"/>
        <v>0</v>
      </c>
      <c r="E22" s="884">
        <f t="shared" si="1"/>
        <v>0</v>
      </c>
      <c r="F22" s="909">
        <f t="shared" si="2"/>
        <v>0</v>
      </c>
      <c r="G22" s="884"/>
      <c r="H22" s="312"/>
    </row>
    <row r="23" spans="1:14" s="309" customFormat="1" ht="33" customHeight="1">
      <c r="A23" s="885" t="s">
        <v>397</v>
      </c>
      <c r="B23" s="886" t="s">
        <v>170</v>
      </c>
      <c r="C23" s="884">
        <v>10200000</v>
      </c>
      <c r="D23" s="884">
        <f t="shared" si="0"/>
        <v>10200000</v>
      </c>
      <c r="E23" s="884">
        <v>1020000</v>
      </c>
      <c r="F23" s="909">
        <f t="shared" si="2"/>
        <v>-9180000</v>
      </c>
      <c r="G23" s="884">
        <v>12000000</v>
      </c>
      <c r="H23" s="312"/>
      <c r="N23" s="897">
        <f>+N18/N21</f>
        <v>4.9106251524380709E-2</v>
      </c>
    </row>
    <row r="24" spans="1:14" s="309" customFormat="1" ht="33" customHeight="1">
      <c r="A24" s="885" t="s">
        <v>398</v>
      </c>
      <c r="B24" s="886" t="s">
        <v>171</v>
      </c>
      <c r="C24" s="884">
        <v>12000000</v>
      </c>
      <c r="D24" s="898">
        <v>10000000</v>
      </c>
      <c r="E24" s="903">
        <v>5000000</v>
      </c>
      <c r="F24" s="935">
        <f t="shared" si="2"/>
        <v>-5000000</v>
      </c>
      <c r="G24" s="936"/>
      <c r="H24" s="312"/>
    </row>
    <row r="25" spans="1:14" s="309" customFormat="1" ht="33" customHeight="1">
      <c r="A25" s="885" t="s">
        <v>399</v>
      </c>
      <c r="B25" s="889" t="s">
        <v>281</v>
      </c>
      <c r="C25" s="884">
        <f>+'8 Pto.-Gastos-1(Direc. y Coord.'!AC31</f>
        <v>500000</v>
      </c>
      <c r="D25" s="884">
        <f t="shared" si="0"/>
        <v>500000</v>
      </c>
      <c r="E25" s="884">
        <v>400000</v>
      </c>
      <c r="F25" s="909">
        <f t="shared" si="2"/>
        <v>-100000</v>
      </c>
      <c r="G25" s="884"/>
      <c r="H25" s="312"/>
      <c r="N25" s="309">
        <f>+N18/12</f>
        <v>92293115.666666672</v>
      </c>
    </row>
    <row r="26" spans="1:14" s="309" customFormat="1" ht="33" customHeight="1">
      <c r="A26" s="885" t="s">
        <v>400</v>
      </c>
      <c r="B26" s="886" t="s">
        <v>172</v>
      </c>
      <c r="C26" s="884">
        <f>+'8 Pto.-Gastos-1(Direc. y Coord.'!AC32+'8 Pto.-Gastos-1(Gest. Adm.y F.)'!AC31+'8 Pto.-Gastos-1 (Gest P.D.Ins.)'!AC32+'8 Pto.-Gastos-1 (Ases.P.ytransp'!AC31</f>
        <v>2000000</v>
      </c>
      <c r="D26" s="884">
        <f t="shared" si="0"/>
        <v>2000000</v>
      </c>
      <c r="E26" s="884">
        <f t="shared" si="1"/>
        <v>1660000</v>
      </c>
      <c r="F26" s="909">
        <f t="shared" si="2"/>
        <v>-340000</v>
      </c>
      <c r="G26" s="884"/>
      <c r="H26" s="312"/>
    </row>
    <row r="27" spans="1:14" s="309" customFormat="1" ht="33" customHeight="1">
      <c r="A27" s="882" t="s">
        <v>401</v>
      </c>
      <c r="B27" s="890" t="s">
        <v>173</v>
      </c>
      <c r="C27" s="884"/>
      <c r="D27" s="884">
        <f t="shared" si="0"/>
        <v>0</v>
      </c>
      <c r="E27" s="884">
        <f t="shared" si="1"/>
        <v>0</v>
      </c>
      <c r="F27" s="909">
        <f t="shared" si="2"/>
        <v>0</v>
      </c>
      <c r="G27" s="884"/>
      <c r="H27" s="312"/>
      <c r="N27" s="309">
        <f>+N18/N17</f>
        <v>4.6807700795823068E-2</v>
      </c>
    </row>
    <row r="28" spans="1:14" s="309" customFormat="1" ht="33" customHeight="1">
      <c r="A28" s="885" t="s">
        <v>402</v>
      </c>
      <c r="B28" s="891" t="s">
        <v>95</v>
      </c>
      <c r="C28" s="884">
        <v>12000000</v>
      </c>
      <c r="D28" s="884">
        <v>15000000</v>
      </c>
      <c r="E28" s="884">
        <v>15000000</v>
      </c>
      <c r="F28" s="909">
        <f t="shared" si="2"/>
        <v>0</v>
      </c>
      <c r="G28" s="884"/>
      <c r="H28" s="312"/>
    </row>
    <row r="29" spans="1:14" s="309" customFormat="1" ht="33" customHeight="1">
      <c r="A29" s="882" t="s">
        <v>403</v>
      </c>
      <c r="B29" s="890" t="s">
        <v>174</v>
      </c>
      <c r="C29" s="884"/>
      <c r="D29" s="884">
        <f t="shared" si="0"/>
        <v>0</v>
      </c>
      <c r="E29" s="884">
        <f t="shared" si="1"/>
        <v>0</v>
      </c>
      <c r="F29" s="909">
        <f t="shared" si="2"/>
        <v>0</v>
      </c>
      <c r="G29" s="884"/>
      <c r="H29" s="312"/>
    </row>
    <row r="30" spans="1:14" s="309" customFormat="1" ht="33" customHeight="1">
      <c r="A30" s="885" t="s">
        <v>404</v>
      </c>
      <c r="B30" s="891" t="s">
        <v>175</v>
      </c>
      <c r="C30" s="884">
        <v>2600000</v>
      </c>
      <c r="D30" s="884">
        <f t="shared" si="0"/>
        <v>2600000</v>
      </c>
      <c r="E30" s="884">
        <f t="shared" si="1"/>
        <v>2158000</v>
      </c>
      <c r="F30" s="909">
        <f t="shared" si="2"/>
        <v>-442000</v>
      </c>
      <c r="G30" s="884"/>
      <c r="H30" s="312"/>
    </row>
    <row r="31" spans="1:14" s="309" customFormat="1" ht="33" customHeight="1">
      <c r="A31" s="882" t="s">
        <v>405</v>
      </c>
      <c r="B31" s="890" t="s">
        <v>176</v>
      </c>
      <c r="C31" s="884"/>
      <c r="D31" s="884">
        <f t="shared" si="0"/>
        <v>0</v>
      </c>
      <c r="E31" s="884">
        <f t="shared" si="1"/>
        <v>0</v>
      </c>
      <c r="F31" s="909">
        <f t="shared" si="2"/>
        <v>0</v>
      </c>
      <c r="G31" s="884"/>
      <c r="H31" s="312"/>
    </row>
    <row r="32" spans="1:14" s="309" customFormat="1" ht="33" customHeight="1">
      <c r="A32" s="885" t="s">
        <v>406</v>
      </c>
      <c r="B32" s="891" t="s">
        <v>277</v>
      </c>
      <c r="C32" s="884">
        <f>+'8 Pto.-Gastos-1(Direc. y Coord.'!AC36+'8 Pto.-Gastos-1(Gest. Adm.y F.)'!AC35+'8 Pto.-Gastos-1 (Gest P.D.Ins.)'!AC36+'8 Pto.-Gastos-1 (Ases.P.ytransp'!AC35+'8 Pto.-Gastos-1(Prom. est.Ser.)'!AC32+'8 Pto.-Gastos-1(Asist Soc. T)'!AC32+'8 Pto.-Gastos-1(Acc. Form.N.Gob'!AC32</f>
        <v>200000</v>
      </c>
      <c r="D32" s="884">
        <f t="shared" si="0"/>
        <v>200000</v>
      </c>
      <c r="E32" s="884">
        <v>100000</v>
      </c>
      <c r="F32" s="909">
        <f t="shared" si="2"/>
        <v>-100000</v>
      </c>
      <c r="G32" s="884"/>
      <c r="H32" s="312"/>
    </row>
    <row r="33" spans="1:8" s="309" customFormat="1" ht="33" customHeight="1">
      <c r="A33" s="885" t="s">
        <v>407</v>
      </c>
      <c r="B33" s="891" t="s">
        <v>220</v>
      </c>
      <c r="C33" s="884">
        <v>500000</v>
      </c>
      <c r="D33" s="884">
        <f t="shared" si="0"/>
        <v>500000</v>
      </c>
      <c r="E33" s="884">
        <v>200000</v>
      </c>
      <c r="F33" s="909">
        <f t="shared" si="2"/>
        <v>-300000</v>
      </c>
      <c r="G33" s="884"/>
      <c r="H33" s="312"/>
    </row>
    <row r="34" spans="1:8" s="309" customFormat="1" ht="33" customHeight="1">
      <c r="A34" s="882" t="s">
        <v>408</v>
      </c>
      <c r="B34" s="890" t="s">
        <v>231</v>
      </c>
      <c r="C34" s="884"/>
      <c r="D34" s="884">
        <f t="shared" si="0"/>
        <v>0</v>
      </c>
      <c r="E34" s="884">
        <f t="shared" si="1"/>
        <v>0</v>
      </c>
      <c r="F34" s="909">
        <f t="shared" si="2"/>
        <v>0</v>
      </c>
      <c r="G34" s="884"/>
      <c r="H34" s="312"/>
    </row>
    <row r="35" spans="1:8" s="309" customFormat="1" ht="33" customHeight="1">
      <c r="A35" s="885" t="s">
        <v>409</v>
      </c>
      <c r="B35" s="891" t="s">
        <v>177</v>
      </c>
      <c r="C35" s="884">
        <f>+'8 Pto.-Gastos-1(Direc. y Coord.'!AC39+'8 Pto.-Gastos-1(Gest. Adm.y F.)'!AC37+'8 Pto.-Gastos-1 (Gest P.D.Ins.)'!AC38+'8 Pto.-Gastos-1 (Ases.P.ytransp'!AC38+'8 Pto.-Gastos-1(Prom. est.Ser.)'!AC35+'8 Pto.-Gastos-1(Asist Soc. T)'!AC35+'8 Pto.-Gastos-1(Acc. Form.N.Gob'!AC35</f>
        <v>16000000</v>
      </c>
      <c r="D35" s="884">
        <v>18000000</v>
      </c>
      <c r="E35" s="884">
        <v>16000000</v>
      </c>
      <c r="F35" s="909">
        <f t="shared" si="2"/>
        <v>-2000000</v>
      </c>
      <c r="G35" s="884"/>
      <c r="H35" s="312"/>
    </row>
    <row r="36" spans="1:8" s="309" customFormat="1" ht="33" customHeight="1">
      <c r="A36" s="885" t="s">
        <v>410</v>
      </c>
      <c r="B36" s="891" t="s">
        <v>178</v>
      </c>
      <c r="C36" s="884">
        <f>+'8 Pto.-Gastos-1(Direc. y Coord.'!AC40+'8 Pto.-Gastos-1(Gest. Adm.y F.)'!AC38+'8 Pto.-Gastos-1 (Gest P.D.Ins.)'!AC39+'8 Pto.-Gastos-1 (Ases.P.ytransp'!AC39+'8 Pto.-Gastos-1(Prom. est.Ser.)'!AC36+'8 Pto.-Gastos-1(Asist Soc. T)'!AC36+'8 Pto.-Gastos-1(Acc. Form.N.Gob'!AC36</f>
        <v>16300000</v>
      </c>
      <c r="D36" s="884">
        <v>18000000</v>
      </c>
      <c r="E36" s="884">
        <v>16000000</v>
      </c>
      <c r="F36" s="909">
        <f t="shared" si="2"/>
        <v>-2000000</v>
      </c>
      <c r="G36" s="884"/>
      <c r="H36" s="312"/>
    </row>
    <row r="37" spans="1:8" s="309" customFormat="1" ht="33" customHeight="1">
      <c r="A37" s="885" t="s">
        <v>411</v>
      </c>
      <c r="B37" s="891" t="s">
        <v>179</v>
      </c>
      <c r="C37" s="884">
        <f>+'8 Pto.-Gastos-1(Direc. y Coord.'!AC41+'8 Pto.-Gastos-1(Gest. Adm.y F.)'!AC39+'8 Pto.-Gastos-1 (Gest P.D.Ins.)'!AC40+'8 Pto.-Gastos-1 (Ases.P.ytransp'!AC40+'8 Pto.-Gastos-1(Prom. est.Ser.)'!AC37+'8 Pto.-Gastos-1(Asist Soc. T)'!AC37+'8 Pto.-Gastos-1(Acc. Form.N.Gob'!AC37</f>
        <v>2500000</v>
      </c>
      <c r="D37" s="884">
        <v>3000000</v>
      </c>
      <c r="E37" s="884">
        <v>2500000</v>
      </c>
      <c r="F37" s="909">
        <f t="shared" si="2"/>
        <v>-500000</v>
      </c>
      <c r="G37" s="884"/>
      <c r="H37" s="312"/>
    </row>
    <row r="38" spans="1:8" s="309" customFormat="1" ht="1.5" customHeight="1">
      <c r="A38" s="916"/>
      <c r="B38" s="881"/>
      <c r="C38" s="783"/>
      <c r="D38" s="783"/>
      <c r="E38" s="917">
        <f t="shared" si="1"/>
        <v>0</v>
      </c>
      <c r="F38" s="783">
        <f t="shared" si="2"/>
        <v>0</v>
      </c>
      <c r="G38" s="783"/>
      <c r="H38" s="312"/>
    </row>
    <row r="39" spans="1:8" s="309" customFormat="1" ht="33" hidden="1" customHeight="1">
      <c r="A39" s="916"/>
      <c r="B39" s="881"/>
      <c r="C39" s="783"/>
      <c r="D39" s="783"/>
      <c r="E39" s="917">
        <f t="shared" si="1"/>
        <v>0</v>
      </c>
      <c r="F39" s="783">
        <f t="shared" si="2"/>
        <v>0</v>
      </c>
      <c r="G39" s="783"/>
      <c r="H39" s="312"/>
    </row>
    <row r="40" spans="1:8" s="309" customFormat="1" ht="33" customHeight="1">
      <c r="A40" s="970"/>
      <c r="B40" s="881"/>
      <c r="C40" s="783"/>
      <c r="D40" s="783"/>
      <c r="E40" s="783">
        <f t="shared" si="1"/>
        <v>0</v>
      </c>
      <c r="F40" s="783">
        <f t="shared" si="2"/>
        <v>0</v>
      </c>
      <c r="G40" s="783"/>
      <c r="H40" s="312"/>
    </row>
    <row r="41" spans="1:8" s="309" customFormat="1" ht="33" customHeight="1" thickBot="1">
      <c r="A41" s="970"/>
      <c r="B41" s="881"/>
      <c r="C41" s="783"/>
      <c r="D41" s="783"/>
      <c r="E41" s="783">
        <f t="shared" si="1"/>
        <v>0</v>
      </c>
      <c r="F41" s="783">
        <f t="shared" si="2"/>
        <v>0</v>
      </c>
      <c r="G41" s="783"/>
      <c r="H41" s="312"/>
    </row>
    <row r="42" spans="1:8" s="307" customFormat="1" ht="33" customHeight="1" thickBot="1">
      <c r="A42" s="974">
        <v>2.2000000000000002</v>
      </c>
      <c r="B42" s="972" t="s">
        <v>327</v>
      </c>
      <c r="C42" s="911">
        <f>SUM(C44:C95)</f>
        <v>213116388</v>
      </c>
      <c r="D42" s="861">
        <f>SUM(D44:D95)</f>
        <v>161217385</v>
      </c>
      <c r="E42" s="861">
        <f>SUM(E44:E95)</f>
        <v>117367000</v>
      </c>
      <c r="F42" s="911">
        <f t="shared" si="2"/>
        <v>-43850385</v>
      </c>
      <c r="G42" s="861"/>
      <c r="H42" s="311"/>
    </row>
    <row r="43" spans="1:8" s="309" customFormat="1" ht="33" customHeight="1">
      <c r="A43" s="919" t="s">
        <v>412</v>
      </c>
      <c r="B43" s="804" t="s">
        <v>56</v>
      </c>
      <c r="C43" s="858"/>
      <c r="D43" s="311"/>
      <c r="E43" s="920">
        <f t="shared" si="1"/>
        <v>0</v>
      </c>
      <c r="F43" s="311">
        <f t="shared" si="2"/>
        <v>0</v>
      </c>
      <c r="G43" s="311"/>
      <c r="H43" s="312"/>
    </row>
    <row r="44" spans="1:8" s="309" customFormat="1" ht="33" customHeight="1">
      <c r="A44" s="885" t="s">
        <v>413</v>
      </c>
      <c r="B44" s="886" t="s">
        <v>276</v>
      </c>
      <c r="C44" s="884">
        <f>+'8 Pto.-Gastos-1(Direc. y Coord.'!AC45+'8 Pto.-Gastos-1(Gest. Adm.y F.)'!AC44+'8 Pto.-Gastos-1 (Gest P.D.Ins.)'!AC45+'8 Pto.-Gastos-1 (Ases.P.ytransp'!AC45+'8 Pto.-Gastos-1(Prom. est.Ser.)'!AC42+'8 Pto.-Gastos-1(Asist Soc. T)'!AC42+'8 Pto.-Gastos-1(Acc. Form.N.Gob'!AC42</f>
        <v>3200000</v>
      </c>
      <c r="D44" s="884">
        <f>+C44</f>
        <v>3200000</v>
      </c>
      <c r="E44" s="884">
        <f t="shared" si="1"/>
        <v>2656000</v>
      </c>
      <c r="F44" s="909">
        <f t="shared" si="2"/>
        <v>-544000</v>
      </c>
      <c r="G44" s="884"/>
      <c r="H44" s="312"/>
    </row>
    <row r="45" spans="1:8" s="309" customFormat="1" ht="33" customHeight="1">
      <c r="A45" s="885" t="s">
        <v>414</v>
      </c>
      <c r="B45" s="886" t="s">
        <v>181</v>
      </c>
      <c r="C45" s="884">
        <f>+'8 Pto.-Gastos-1(Direc. y Coord.'!AC46+'8 Pto.-Gastos-1(Gest. Adm.y F.)'!AC45+'8 Pto.-Gastos-1 (Ases.P.ytransp'!AC46+'8 Pto.-Gastos-1(Prom. est.Ser.)'!AC43+'8 Pto.-Gastos-1(Asist Soc. T)'!AC43+'8 Pto.-Gastos-1(Acc. Form.N.Gob'!AC43</f>
        <v>350000</v>
      </c>
      <c r="D45" s="884">
        <f t="shared" ref="D45:D85" si="3">+C45</f>
        <v>350000</v>
      </c>
      <c r="E45" s="884">
        <f t="shared" si="1"/>
        <v>290500</v>
      </c>
      <c r="F45" s="909">
        <f t="shared" si="2"/>
        <v>-59500</v>
      </c>
      <c r="G45" s="884"/>
      <c r="H45" s="312"/>
    </row>
    <row r="46" spans="1:8" s="309" customFormat="1" ht="33" customHeight="1">
      <c r="A46" s="885" t="s">
        <v>415</v>
      </c>
      <c r="B46" s="886" t="s">
        <v>278</v>
      </c>
      <c r="C46" s="884">
        <f>+'8 Pto.-Gastos-1(Direc. y Coord.'!AC47+'8 Pto.-Gastos-1(Gest. Adm.y F.)'!AC46+'8 Pto.-Gastos-1 (Gest P.D.Ins.)'!AC47</f>
        <v>900000</v>
      </c>
      <c r="D46" s="884">
        <f t="shared" si="3"/>
        <v>900000</v>
      </c>
      <c r="E46" s="884">
        <f t="shared" si="1"/>
        <v>747000</v>
      </c>
      <c r="F46" s="909">
        <f t="shared" si="2"/>
        <v>-153000</v>
      </c>
      <c r="G46" s="884"/>
      <c r="H46" s="312"/>
    </row>
    <row r="47" spans="1:8" s="309" customFormat="1" ht="33" customHeight="1">
      <c r="A47" s="885" t="s">
        <v>416</v>
      </c>
      <c r="B47" s="886" t="s">
        <v>57</v>
      </c>
      <c r="C47" s="884">
        <f>+'8 Pto.-Gastos-1(Gest. Adm.y F.)'!AC47</f>
        <v>6000000</v>
      </c>
      <c r="D47" s="884">
        <v>4000000</v>
      </c>
      <c r="E47" s="884">
        <v>3000000</v>
      </c>
      <c r="F47" s="909">
        <f t="shared" si="2"/>
        <v>-1000000</v>
      </c>
      <c r="G47" s="884"/>
      <c r="H47" s="312"/>
    </row>
    <row r="48" spans="1:8" s="309" customFormat="1" ht="33" customHeight="1">
      <c r="A48" s="885" t="s">
        <v>417</v>
      </c>
      <c r="B48" s="886" t="s">
        <v>182</v>
      </c>
      <c r="C48" s="884">
        <f>+'8 Pto.-Gastos-1(Gest. Adm.y F.)'!AC48</f>
        <v>500000</v>
      </c>
      <c r="D48" s="884">
        <f t="shared" si="3"/>
        <v>500000</v>
      </c>
      <c r="E48" s="884">
        <f t="shared" si="1"/>
        <v>415000</v>
      </c>
      <c r="F48" s="909">
        <f t="shared" si="2"/>
        <v>-85000</v>
      </c>
      <c r="G48" s="884"/>
      <c r="H48" s="312"/>
    </row>
    <row r="49" spans="1:8" s="309" customFormat="1" ht="33" customHeight="1">
      <c r="A49" s="885" t="s">
        <v>418</v>
      </c>
      <c r="B49" s="886" t="s">
        <v>183</v>
      </c>
      <c r="C49" s="884">
        <f>+'8 Pto.-Gastos-1(Direc. y Coord.'!AC48</f>
        <v>117385</v>
      </c>
      <c r="D49" s="884">
        <f t="shared" si="3"/>
        <v>117385</v>
      </c>
      <c r="E49" s="884">
        <v>100000</v>
      </c>
      <c r="F49" s="909">
        <f t="shared" si="2"/>
        <v>-17385</v>
      </c>
      <c r="G49" s="884"/>
      <c r="H49" s="312"/>
    </row>
    <row r="50" spans="1:8" s="309" customFormat="1" ht="33" customHeight="1">
      <c r="A50" s="882" t="s">
        <v>419</v>
      </c>
      <c r="B50" s="883" t="s">
        <v>126</v>
      </c>
      <c r="C50" s="884"/>
      <c r="D50" s="884">
        <f t="shared" si="3"/>
        <v>0</v>
      </c>
      <c r="E50" s="884">
        <f t="shared" si="1"/>
        <v>0</v>
      </c>
      <c r="F50" s="909">
        <f t="shared" si="2"/>
        <v>0</v>
      </c>
      <c r="G50" s="884"/>
      <c r="H50" s="312"/>
    </row>
    <row r="51" spans="1:8" s="309" customFormat="1" ht="33" customHeight="1">
      <c r="A51" s="885" t="s">
        <v>420</v>
      </c>
      <c r="B51" s="886" t="s">
        <v>58</v>
      </c>
      <c r="C51" s="884">
        <v>30000000</v>
      </c>
      <c r="D51" s="884">
        <f t="shared" si="3"/>
        <v>30000000</v>
      </c>
      <c r="E51" s="884">
        <v>20000000</v>
      </c>
      <c r="F51" s="909">
        <f t="shared" si="2"/>
        <v>-10000000</v>
      </c>
      <c r="G51" s="884"/>
      <c r="H51" s="312"/>
    </row>
    <row r="52" spans="1:8" s="309" customFormat="1" ht="33" customHeight="1">
      <c r="A52" s="885" t="s">
        <v>421</v>
      </c>
      <c r="B52" s="886" t="s">
        <v>59</v>
      </c>
      <c r="C52" s="884">
        <f>+'8 Pto.-Gastos-1(Direc. y Coord.'!AC49+'8 Pto.-Gastos-1(Gest. Adm.y F.)'!AC50+'8 Pto.-Gastos-1 (Gest P.D.Ins.)'!AC52+'8 Pto.-Gastos-1 (Ases.P.ytransp'!AC49+'8 Pto.-Gastos-1(Asist Soc. T)'!AC46+'8 Pto.-Gastos-1(Acc. Form.N.Gob'!AC46</f>
        <v>3000000</v>
      </c>
      <c r="D52" s="884">
        <v>2000000</v>
      </c>
      <c r="E52" s="884">
        <f t="shared" si="1"/>
        <v>1660000</v>
      </c>
      <c r="F52" s="909">
        <f t="shared" si="2"/>
        <v>-340000</v>
      </c>
      <c r="G52" s="884"/>
      <c r="H52" s="312"/>
    </row>
    <row r="53" spans="1:8" s="309" customFormat="1" ht="33" customHeight="1">
      <c r="A53" s="882" t="s">
        <v>422</v>
      </c>
      <c r="B53" s="883" t="s">
        <v>60</v>
      </c>
      <c r="C53" s="884"/>
      <c r="D53" s="884">
        <f t="shared" si="3"/>
        <v>0</v>
      </c>
      <c r="E53" s="884">
        <f t="shared" si="1"/>
        <v>0</v>
      </c>
      <c r="F53" s="909">
        <f t="shared" si="2"/>
        <v>0</v>
      </c>
      <c r="G53" s="884"/>
      <c r="H53" s="312"/>
    </row>
    <row r="54" spans="1:8" s="309" customFormat="1" ht="33" customHeight="1">
      <c r="A54" s="885" t="s">
        <v>423</v>
      </c>
      <c r="B54" s="886" t="s">
        <v>132</v>
      </c>
      <c r="C54" s="884">
        <f>+'8 Pto.-Gastos-1(Direc. y Coord.'!AC50+'8 Pto.-Gastos-1(Gest. Adm.y F.)'!AC51+'8 Pto.-Gastos-1 (Gest P.D.Ins.)'!AC54+'8 Pto.-Gastos-1 (Ases.P.ytransp'!AC51+'8 Pto.-Gastos-1(Prom. est.Ser.)'!AC47+'8 Pto.-Gastos-1(Asist Soc. T)'!AC47+'8 Pto.-Gastos-1(Acc. Form.N.Gob'!AC47</f>
        <v>2000000</v>
      </c>
      <c r="D54" s="884">
        <v>2000000</v>
      </c>
      <c r="E54" s="884">
        <f t="shared" si="1"/>
        <v>1660000</v>
      </c>
      <c r="F54" s="909">
        <f t="shared" si="2"/>
        <v>-340000</v>
      </c>
      <c r="G54" s="884"/>
      <c r="H54" s="312"/>
    </row>
    <row r="55" spans="1:8" s="309" customFormat="1" ht="33" customHeight="1">
      <c r="A55" s="885" t="s">
        <v>424</v>
      </c>
      <c r="B55" s="886" t="s">
        <v>61</v>
      </c>
      <c r="C55" s="884">
        <v>1800000</v>
      </c>
      <c r="D55" s="884">
        <v>2500000</v>
      </c>
      <c r="E55" s="884">
        <f t="shared" si="1"/>
        <v>2075000</v>
      </c>
      <c r="F55" s="909">
        <f t="shared" si="2"/>
        <v>-425000</v>
      </c>
      <c r="G55" s="884"/>
      <c r="H55" s="312"/>
    </row>
    <row r="56" spans="1:8" s="309" customFormat="1" ht="33" customHeight="1">
      <c r="A56" s="882" t="s">
        <v>425</v>
      </c>
      <c r="B56" s="883" t="s">
        <v>184</v>
      </c>
      <c r="C56" s="884"/>
      <c r="D56" s="884">
        <f t="shared" si="3"/>
        <v>0</v>
      </c>
      <c r="E56" s="884">
        <f t="shared" si="1"/>
        <v>0</v>
      </c>
      <c r="F56" s="909">
        <f t="shared" si="2"/>
        <v>0</v>
      </c>
      <c r="G56" s="884"/>
      <c r="H56" s="312"/>
    </row>
    <row r="57" spans="1:8" s="309" customFormat="1" ht="33" customHeight="1">
      <c r="A57" s="885" t="s">
        <v>426</v>
      </c>
      <c r="B57" s="886" t="s">
        <v>130</v>
      </c>
      <c r="C57" s="884">
        <f>+'8 Pto.-Gastos-1(Direc. y Coord.'!AC52+'8 Pto.-Gastos-1(Gest. Adm.y F.)'!AC53+'8 Pto.-Gastos-1 (Gest P.D.Ins.)'!AC56+'8 Pto.-Gastos-1 (Ases.P.ytransp'!AC54+'8 Pto.-Gastos-1(Prom. est.Ser.)'!AC49+'8 Pto.-Gastos-1(Asist Soc. T)'!AC49+'8 Pto.-Gastos-1(Acc. Form.N.Gob'!AC49</f>
        <v>500000</v>
      </c>
      <c r="D57" s="884">
        <v>300000</v>
      </c>
      <c r="E57" s="884">
        <f t="shared" si="1"/>
        <v>249000</v>
      </c>
      <c r="F57" s="909">
        <f t="shared" si="2"/>
        <v>-51000</v>
      </c>
      <c r="G57" s="884"/>
      <c r="H57" s="312"/>
    </row>
    <row r="58" spans="1:8" s="309" customFormat="1" ht="33" customHeight="1">
      <c r="A58" s="885" t="s">
        <v>433</v>
      </c>
      <c r="B58" s="886" t="s">
        <v>269</v>
      </c>
      <c r="C58" s="884">
        <f>+'8 Pto.-Gastos-1(Direc. y Coord.'!AC53+'8 Pto.-Gastos-1(Gest. Adm.y F.)'!AC54+'8 Pto.-Gastos-1 (Gest P.D.Ins.)'!AC57+'8 Pto.-Gastos-1 (Ases.P.ytransp'!AC55+'8 Pto.-Gastos-1(Prom. est.Ser.)'!AC50+'8 Pto.-Gastos-1(Asist Soc. T)'!AC50+'8 Pto.-Gastos-1(Acc. Form.N.Gob'!AC50</f>
        <v>50000</v>
      </c>
      <c r="D58" s="884">
        <f t="shared" si="3"/>
        <v>50000</v>
      </c>
      <c r="E58" s="884">
        <f t="shared" si="1"/>
        <v>41500</v>
      </c>
      <c r="F58" s="909">
        <f t="shared" si="2"/>
        <v>-8500</v>
      </c>
      <c r="G58" s="884"/>
      <c r="H58" s="312"/>
    </row>
    <row r="59" spans="1:8" s="309" customFormat="1" ht="33" customHeight="1">
      <c r="A59" s="885" t="s">
        <v>427</v>
      </c>
      <c r="B59" s="886" t="s">
        <v>371</v>
      </c>
      <c r="C59" s="884">
        <f>+'8 Pto.-Gastos-1(Direc. y Coord.'!AC54+'8 Pto.-Gastos-1(Gest. Adm.y F.)'!AC55+'8 Pto.-Gastos-1 (Gest P.D.Ins.)'!AC58+'8 Pto.-Gastos-1 (Ases.P.ytransp'!AC56+'8 Pto.-Gastos-1(Prom. est.Ser.)'!AC51+'8 Pto.-Gastos-1(Asist Soc. T)'!AC51+'8 Pto.-Gastos-1(Acc. Form.N.Gob'!AC51</f>
        <v>800000</v>
      </c>
      <c r="D59" s="884">
        <f t="shared" si="3"/>
        <v>800000</v>
      </c>
      <c r="E59" s="884">
        <f t="shared" si="1"/>
        <v>664000</v>
      </c>
      <c r="F59" s="909">
        <f t="shared" si="2"/>
        <v>-136000</v>
      </c>
      <c r="G59" s="884"/>
      <c r="H59" s="312"/>
    </row>
    <row r="60" spans="1:8" s="309" customFormat="1" ht="33" customHeight="1">
      <c r="A60" s="882" t="s">
        <v>428</v>
      </c>
      <c r="B60" s="883" t="s">
        <v>185</v>
      </c>
      <c r="C60" s="884"/>
      <c r="D60" s="884">
        <f t="shared" si="3"/>
        <v>0</v>
      </c>
      <c r="E60" s="884">
        <f t="shared" si="1"/>
        <v>0</v>
      </c>
      <c r="F60" s="909">
        <f t="shared" si="2"/>
        <v>0</v>
      </c>
      <c r="G60" s="884"/>
      <c r="H60" s="312"/>
    </row>
    <row r="61" spans="1:8" s="309" customFormat="1" ht="33" customHeight="1">
      <c r="A61" s="885" t="s">
        <v>597</v>
      </c>
      <c r="B61" s="886" t="s">
        <v>598</v>
      </c>
      <c r="C61" s="884">
        <f>+'8 Pto.-Gastos-1(Direc. y Coord.'!AC55+'8 Pto.-Gastos-1(Gest. Adm.y F.)'!AC56+'8 Pto.-Gastos-1 (Gest P.D.Ins.)'!AC60+'8 Pto.-Gastos-1 (Ases.P.ytransp'!AC58+'8 Pto.-Gastos-1(Prom. est.Ser.)'!AC52+'8 Pto.-Gastos-1(Asist Soc. T)'!AC52+'8 Pto.-Gastos-1(Acc. Form.N.Gob'!AC52</f>
        <v>200000</v>
      </c>
      <c r="D61" s="884">
        <v>1200000</v>
      </c>
      <c r="E61" s="884">
        <v>500000</v>
      </c>
      <c r="F61" s="909">
        <f t="shared" si="2"/>
        <v>-700000</v>
      </c>
      <c r="G61" s="884"/>
      <c r="H61" s="312"/>
    </row>
    <row r="62" spans="1:8" s="309" customFormat="1" ht="33" customHeight="1">
      <c r="A62" s="882" t="s">
        <v>429</v>
      </c>
      <c r="B62" s="883" t="s">
        <v>65</v>
      </c>
      <c r="C62" s="884"/>
      <c r="D62" s="884">
        <f t="shared" si="3"/>
        <v>0</v>
      </c>
      <c r="E62" s="884">
        <f t="shared" si="1"/>
        <v>0</v>
      </c>
      <c r="F62" s="909">
        <f t="shared" si="2"/>
        <v>0</v>
      </c>
      <c r="G62" s="884"/>
      <c r="H62" s="312"/>
    </row>
    <row r="63" spans="1:8" s="309" customFormat="1" ht="33" customHeight="1">
      <c r="A63" s="885" t="s">
        <v>430</v>
      </c>
      <c r="B63" s="886" t="s">
        <v>282</v>
      </c>
      <c r="C63" s="884">
        <f>+'8 Pto.-Gastos-1(Direc. y Coord.'!AC56+'8 Pto.-Gastos-1(Gest. Adm.y F.)'!AC57+'8 Pto.-Gastos-1 (Gest P.D.Ins.)'!AC61+'8 Pto.-Gastos-1 (Ases.P.ytransp'!AC59+'8 Pto.-Gastos-1(Prom. est.Ser.)'!AC53+'8 Pto.-Gastos-1(Asist Soc. T)'!AC53+'8 Pto.-Gastos-1(Acc. Form.N.Gob'!AC53</f>
        <v>200000</v>
      </c>
      <c r="D63" s="884">
        <v>200000</v>
      </c>
      <c r="E63" s="884">
        <f t="shared" si="1"/>
        <v>166000</v>
      </c>
      <c r="F63" s="909">
        <f t="shared" si="2"/>
        <v>-34000</v>
      </c>
      <c r="G63" s="884"/>
      <c r="H63" s="312"/>
    </row>
    <row r="64" spans="1:8" s="309" customFormat="1" ht="33" customHeight="1">
      <c r="A64" s="885" t="s">
        <v>431</v>
      </c>
      <c r="B64" s="886" t="s">
        <v>232</v>
      </c>
      <c r="C64" s="884">
        <v>2700000</v>
      </c>
      <c r="D64" s="884">
        <v>5000000</v>
      </c>
      <c r="E64" s="884">
        <v>2500000</v>
      </c>
      <c r="F64" s="909">
        <f t="shared" si="2"/>
        <v>-2500000</v>
      </c>
      <c r="G64" s="884"/>
      <c r="H64" s="312"/>
    </row>
    <row r="65" spans="1:8" s="309" customFormat="1" ht="33" customHeight="1">
      <c r="A65" s="885" t="s">
        <v>432</v>
      </c>
      <c r="B65" s="886" t="s">
        <v>224</v>
      </c>
      <c r="C65" s="884">
        <f>+'8 Pto.-Gastos-1(Direc. y Coord.'!AC58+'8 Pto.-Gastos-1(Gest. Adm.y F.)'!AC59+'8 Pto.-Gastos-1 (Gest P.D.Ins.)'!AC63+'8 Pto.-Gastos-1 (Ases.P.ytransp'!AC61+'8 Pto.-Gastos-1(Prom. est.Ser.)'!AC55+'8 Pto.-Gastos-1(Asist Soc. T)'!AC55+'8 Pto.-Gastos-1(Acc. Form.N.Gob'!AC55</f>
        <v>500000</v>
      </c>
      <c r="D65" s="884">
        <f t="shared" si="3"/>
        <v>500000</v>
      </c>
      <c r="E65" s="884">
        <f t="shared" si="1"/>
        <v>415000</v>
      </c>
      <c r="F65" s="909">
        <f t="shared" si="2"/>
        <v>-85000</v>
      </c>
      <c r="G65" s="884"/>
      <c r="H65" s="312"/>
    </row>
    <row r="66" spans="1:8" s="309" customFormat="1" ht="33" customHeight="1">
      <c r="A66" s="882" t="s">
        <v>434</v>
      </c>
      <c r="B66" s="883" t="s">
        <v>187</v>
      </c>
      <c r="C66" s="884"/>
      <c r="D66" s="884">
        <f t="shared" si="3"/>
        <v>0</v>
      </c>
      <c r="E66" s="884">
        <f t="shared" si="1"/>
        <v>0</v>
      </c>
      <c r="F66" s="909">
        <f t="shared" si="2"/>
        <v>0</v>
      </c>
      <c r="G66" s="884"/>
      <c r="H66" s="312"/>
    </row>
    <row r="67" spans="1:8" s="309" customFormat="1" ht="33" hidden="1" customHeight="1">
      <c r="A67" s="885" t="s">
        <v>435</v>
      </c>
      <c r="B67" s="886" t="s">
        <v>375</v>
      </c>
      <c r="C67" s="884">
        <f>+'8 Pto.-Gastos-1(Gest. Adm.y F.)'!AC60</f>
        <v>0</v>
      </c>
      <c r="D67" s="884">
        <f t="shared" si="3"/>
        <v>0</v>
      </c>
      <c r="E67" s="884">
        <f t="shared" si="1"/>
        <v>0</v>
      </c>
      <c r="F67" s="909">
        <f t="shared" si="2"/>
        <v>0</v>
      </c>
      <c r="G67" s="884"/>
      <c r="H67" s="312"/>
    </row>
    <row r="68" spans="1:8" s="309" customFormat="1" ht="33" customHeight="1">
      <c r="A68" s="885" t="s">
        <v>436</v>
      </c>
      <c r="B68" s="886" t="s">
        <v>379</v>
      </c>
      <c r="C68" s="884">
        <v>3800000</v>
      </c>
      <c r="D68" s="884">
        <f t="shared" si="3"/>
        <v>3800000</v>
      </c>
      <c r="E68" s="884">
        <f t="shared" si="1"/>
        <v>3154000</v>
      </c>
      <c r="F68" s="909">
        <f t="shared" si="2"/>
        <v>-646000</v>
      </c>
      <c r="G68" s="884"/>
      <c r="H68" s="312"/>
    </row>
    <row r="69" spans="1:8" s="309" customFormat="1" ht="33" customHeight="1">
      <c r="A69" s="885" t="s">
        <v>437</v>
      </c>
      <c r="B69" s="886" t="s">
        <v>62</v>
      </c>
      <c r="C69" s="884">
        <f>+'8 Pto.-Gastos-1(Gest. Adm.y F.)'!AC62+'8 Pto.-Gastos-1 (Gest P.D.Ins.)'!AC67+'8 Pto.-Gastos-1 (Ases.P.ytransp'!AC65</f>
        <v>1000000</v>
      </c>
      <c r="D69" s="884">
        <v>1000000</v>
      </c>
      <c r="E69" s="884">
        <f t="shared" si="1"/>
        <v>830000</v>
      </c>
      <c r="F69" s="909">
        <f t="shared" si="2"/>
        <v>-170000</v>
      </c>
      <c r="G69" s="884"/>
      <c r="H69" s="312"/>
    </row>
    <row r="70" spans="1:8" s="309" customFormat="1" ht="33" customHeight="1">
      <c r="A70" s="885"/>
      <c r="B70" s="886"/>
      <c r="C70" s="884"/>
      <c r="D70" s="884"/>
      <c r="E70" s="884"/>
      <c r="F70" s="909"/>
      <c r="G70" s="884"/>
      <c r="H70" s="312"/>
    </row>
    <row r="71" spans="1:8" s="309" customFormat="1" ht="33" customHeight="1">
      <c r="A71" s="885"/>
      <c r="B71" s="886"/>
      <c r="C71" s="884"/>
      <c r="D71" s="884"/>
      <c r="E71" s="884"/>
      <c r="F71" s="909"/>
      <c r="G71" s="884"/>
      <c r="H71" s="312"/>
    </row>
    <row r="72" spans="1:8" s="309" customFormat="1" ht="33" customHeight="1">
      <c r="A72" s="885"/>
      <c r="B72" s="886"/>
      <c r="C72" s="884"/>
      <c r="D72" s="884"/>
      <c r="E72" s="884"/>
      <c r="F72" s="909"/>
      <c r="G72" s="884"/>
      <c r="H72" s="312"/>
    </row>
    <row r="73" spans="1:8" s="309" customFormat="1" ht="33" customHeight="1">
      <c r="A73" s="885"/>
      <c r="B73" s="886"/>
      <c r="C73" s="884"/>
      <c r="D73" s="884"/>
      <c r="E73" s="884"/>
      <c r="F73" s="909"/>
      <c r="G73" s="884"/>
      <c r="H73" s="312"/>
    </row>
    <row r="74" spans="1:8" s="309" customFormat="1" ht="33" customHeight="1">
      <c r="A74" s="882" t="s">
        <v>438</v>
      </c>
      <c r="B74" s="883" t="s">
        <v>63</v>
      </c>
      <c r="C74" s="884"/>
      <c r="D74" s="884">
        <f t="shared" si="3"/>
        <v>0</v>
      </c>
      <c r="E74" s="884">
        <f t="shared" si="1"/>
        <v>0</v>
      </c>
      <c r="F74" s="909">
        <f t="shared" si="2"/>
        <v>0</v>
      </c>
      <c r="G74" s="884"/>
      <c r="H74" s="312"/>
    </row>
    <row r="75" spans="1:8" s="309" customFormat="1" ht="33" customHeight="1">
      <c r="A75" s="885" t="s">
        <v>439</v>
      </c>
      <c r="B75" s="886" t="s">
        <v>64</v>
      </c>
      <c r="C75" s="884">
        <f>+'8 Pto.-Gastos-1(Direc. y Coord.'!AC62+'8 Pto.-Gastos-1(Gest. Adm.y F.)'!AC63+'8 Pto.-Gastos-1 (Gest P.D.Ins.)'!AC69+'8 Pto.-Gastos-1 (Ases.P.ytransp'!AC67+'8 Pto.-Gastos-1(Prom. est.Ser.)'!AC60+'8 Pto.-Gastos-1(Asist Soc. T)'!AC60+'8 Pto.-Gastos-1(Acc. Form.N.Gob'!AC60</f>
        <v>2000000</v>
      </c>
      <c r="D75" s="884">
        <v>1000000</v>
      </c>
      <c r="E75" s="884">
        <f t="shared" si="1"/>
        <v>830000</v>
      </c>
      <c r="F75" s="909">
        <f t="shared" si="2"/>
        <v>-170000</v>
      </c>
      <c r="G75" s="884"/>
      <c r="H75" s="312"/>
    </row>
    <row r="76" spans="1:8" s="309" customFormat="1" ht="33" customHeight="1">
      <c r="A76" s="885" t="s">
        <v>528</v>
      </c>
      <c r="B76" s="889" t="s">
        <v>353</v>
      </c>
      <c r="C76" s="884">
        <f>+'8 Pto.-Gastos-1(Direc. y Coord.'!AC63+'8 Pto.-Gastos-1(Gest. Adm.y F.)'!AC64+'8 Pto.-Gastos-1 (Gest P.D.Ins.)'!AC70+'8 Pto.-Gastos-1 (Ases.P.ytransp'!AC68</f>
        <v>500000</v>
      </c>
      <c r="D76" s="884">
        <v>200000</v>
      </c>
      <c r="E76" s="884">
        <f t="shared" si="1"/>
        <v>166000</v>
      </c>
      <c r="F76" s="909">
        <f t="shared" si="2"/>
        <v>-34000</v>
      </c>
      <c r="G76" s="884"/>
      <c r="H76" s="312"/>
    </row>
    <row r="77" spans="1:8" s="309" customFormat="1" ht="33" customHeight="1">
      <c r="A77" s="885" t="s">
        <v>529</v>
      </c>
      <c r="B77" s="886" t="s">
        <v>65</v>
      </c>
      <c r="C77" s="884">
        <v>1500000</v>
      </c>
      <c r="D77" s="884">
        <v>200000</v>
      </c>
      <c r="E77" s="884">
        <f t="shared" si="1"/>
        <v>166000</v>
      </c>
      <c r="F77" s="909">
        <f t="shared" si="2"/>
        <v>-34000</v>
      </c>
      <c r="G77" s="884"/>
      <c r="H77" s="312"/>
    </row>
    <row r="78" spans="1:8" s="309" customFormat="1" ht="33" customHeight="1">
      <c r="A78" s="885" t="s">
        <v>569</v>
      </c>
      <c r="B78" s="886" t="s">
        <v>570</v>
      </c>
      <c r="C78" s="884">
        <f>+'8 Pto.-Gastos-1(Direc. y Coord.'!AC65+'8 Pto.-Gastos-1(Gest. Adm.y F.)'!AC66+'8 Pto.-Gastos-1 (Gest P.D.Ins.)'!AC72+'8 Pto.-Gastos-1 (Ases.P.ytransp'!AC70+'8 Pto.-Gastos-1(Prom. est.Ser.)'!AC63+'8 Pto.-Gastos-1(Asist Soc. T)'!AC63+'8 Pto.-Gastos-1(Acc. Form.N.Gob'!AC63</f>
        <v>100000</v>
      </c>
      <c r="D78" s="884">
        <f t="shared" si="3"/>
        <v>100000</v>
      </c>
      <c r="E78" s="884">
        <f t="shared" si="1"/>
        <v>83000</v>
      </c>
      <c r="F78" s="909">
        <f t="shared" si="2"/>
        <v>-17000</v>
      </c>
      <c r="G78" s="884"/>
      <c r="H78" s="312"/>
    </row>
    <row r="79" spans="1:8" s="309" customFormat="1" ht="33" customHeight="1">
      <c r="A79" s="885" t="s">
        <v>440</v>
      </c>
      <c r="B79" s="886" t="s">
        <v>283</v>
      </c>
      <c r="C79" s="884">
        <v>3000000</v>
      </c>
      <c r="D79" s="884">
        <f t="shared" si="3"/>
        <v>3000000</v>
      </c>
      <c r="E79" s="884">
        <f t="shared" ref="E79:E150" si="4">+D79*83%</f>
        <v>2490000</v>
      </c>
      <c r="F79" s="909">
        <f t="shared" ref="F79:F150" si="5">+E79-D79</f>
        <v>-510000</v>
      </c>
      <c r="G79" s="884"/>
      <c r="H79" s="312"/>
    </row>
    <row r="80" spans="1:8" s="309" customFormat="1" ht="33" customHeight="1">
      <c r="A80" s="882" t="s">
        <v>441</v>
      </c>
      <c r="B80" s="883" t="s">
        <v>189</v>
      </c>
      <c r="C80" s="884"/>
      <c r="D80" s="884">
        <f t="shared" si="3"/>
        <v>0</v>
      </c>
      <c r="E80" s="884">
        <f t="shared" si="4"/>
        <v>0</v>
      </c>
      <c r="F80" s="909">
        <f t="shared" si="5"/>
        <v>0</v>
      </c>
      <c r="G80" s="884"/>
      <c r="H80" s="312"/>
    </row>
    <row r="81" spans="1:9" s="309" customFormat="1" ht="33" customHeight="1">
      <c r="A81" s="885" t="s">
        <v>442</v>
      </c>
      <c r="B81" s="886" t="s">
        <v>66</v>
      </c>
      <c r="C81" s="884">
        <v>1700000</v>
      </c>
      <c r="D81" s="884">
        <f t="shared" si="3"/>
        <v>1700000</v>
      </c>
      <c r="E81" s="884">
        <f t="shared" si="4"/>
        <v>1411000</v>
      </c>
      <c r="F81" s="909">
        <f t="shared" si="5"/>
        <v>-289000</v>
      </c>
      <c r="G81" s="884"/>
      <c r="H81" s="312"/>
    </row>
    <row r="82" spans="1:9" s="309" customFormat="1" ht="33" customHeight="1">
      <c r="A82" s="885" t="s">
        <v>443</v>
      </c>
      <c r="B82" s="886" t="s">
        <v>229</v>
      </c>
      <c r="C82" s="884">
        <f>+'8 Pto.-Gastos-1(Gest. Adm.y F.)'!AC68</f>
        <v>300000</v>
      </c>
      <c r="D82" s="884">
        <f t="shared" si="3"/>
        <v>300000</v>
      </c>
      <c r="E82" s="884">
        <f t="shared" si="4"/>
        <v>249000</v>
      </c>
      <c r="F82" s="909">
        <f t="shared" si="5"/>
        <v>-51000</v>
      </c>
      <c r="G82" s="884"/>
      <c r="H82" s="312"/>
    </row>
    <row r="83" spans="1:9" s="309" customFormat="1" ht="33" customHeight="1">
      <c r="A83" s="892" t="s">
        <v>527</v>
      </c>
      <c r="B83" s="889" t="s">
        <v>190</v>
      </c>
      <c r="C83" s="884">
        <f>+'8 Pto.-Gastos-1(Gest. Adm.y F.)'!AC69</f>
        <v>300000</v>
      </c>
      <c r="D83" s="884">
        <f t="shared" si="3"/>
        <v>300000</v>
      </c>
      <c r="E83" s="884">
        <f t="shared" si="4"/>
        <v>249000</v>
      </c>
      <c r="F83" s="909">
        <f t="shared" si="5"/>
        <v>-51000</v>
      </c>
      <c r="G83" s="884"/>
      <c r="H83" s="810"/>
      <c r="I83" s="406"/>
    </row>
    <row r="84" spans="1:9" s="309" customFormat="1" ht="33" customHeight="1">
      <c r="A84" s="882" t="s">
        <v>444</v>
      </c>
      <c r="B84" s="883" t="s">
        <v>239</v>
      </c>
      <c r="C84" s="884"/>
      <c r="D84" s="884">
        <f t="shared" si="3"/>
        <v>0</v>
      </c>
      <c r="E84" s="884">
        <f t="shared" si="4"/>
        <v>0</v>
      </c>
      <c r="F84" s="909">
        <f t="shared" si="5"/>
        <v>0</v>
      </c>
      <c r="G84" s="884"/>
      <c r="H84" s="312"/>
    </row>
    <row r="85" spans="1:9" s="309" customFormat="1" ht="33" customHeight="1">
      <c r="A85" s="885" t="s">
        <v>445</v>
      </c>
      <c r="B85" s="886" t="s">
        <v>235</v>
      </c>
      <c r="C85" s="884">
        <f>+'8 Pto.-Gastos-1(Direc. y Coord.'!AC68+'8 Pto.-Gastos-1(Prom. est.Ser.)'!AC66+'8 Pto.-Gastos-1(Asist Soc. T)'!AC66+'8 Pto.-Gastos-1(Acc. Form.N.Gob'!AC66</f>
        <v>10000000</v>
      </c>
      <c r="D85" s="884">
        <f t="shared" si="3"/>
        <v>10000000</v>
      </c>
      <c r="E85" s="884">
        <f t="shared" si="4"/>
        <v>8300000</v>
      </c>
      <c r="F85" s="909">
        <f t="shared" si="5"/>
        <v>-1700000</v>
      </c>
      <c r="G85" s="884"/>
      <c r="H85" s="312"/>
    </row>
    <row r="86" spans="1:9" s="309" customFormat="1" ht="33" customHeight="1">
      <c r="A86" s="885" t="s">
        <v>446</v>
      </c>
      <c r="B86" s="886" t="s">
        <v>208</v>
      </c>
      <c r="C86" s="884">
        <f>+'8 Pto.-Gastos-1(Direc. y Coord.'!AC69+'8 Pto.-Gastos-1(Prom. est.Ser.)'!AC67+'8 Pto.-Gastos-1(Asist Soc. T)'!AC67+'8 Pto.-Gastos-1(Acc. Form.N.Gob'!AC68</f>
        <v>1000000</v>
      </c>
      <c r="D86" s="884">
        <v>1000000</v>
      </c>
      <c r="E86" s="884">
        <f t="shared" si="4"/>
        <v>830000</v>
      </c>
      <c r="F86" s="909">
        <f t="shared" si="5"/>
        <v>-170000</v>
      </c>
      <c r="G86" s="884"/>
      <c r="H86" s="312"/>
    </row>
    <row r="87" spans="1:9" s="309" customFormat="1" ht="33" customHeight="1">
      <c r="A87" s="885" t="s">
        <v>447</v>
      </c>
      <c r="B87" s="886" t="s">
        <v>233</v>
      </c>
      <c r="C87" s="884">
        <f>+'8 Pto.-Gastos-1(Direc. y Coord.'!AC70+'8 Pto.-Gastos-1(Prom. est.Ser.)'!AC68+'8 Pto.-Gastos-1(Asist Soc. T)'!AC68+'8 Pto.-Gastos-1(Acc. Form.N.Gob'!AC68</f>
        <v>1000000</v>
      </c>
      <c r="D87" s="884">
        <v>800000</v>
      </c>
      <c r="E87" s="884">
        <f t="shared" si="4"/>
        <v>664000</v>
      </c>
      <c r="F87" s="909">
        <f t="shared" si="5"/>
        <v>-136000</v>
      </c>
      <c r="G87" s="884"/>
      <c r="H87" s="312"/>
    </row>
    <row r="88" spans="1:9" s="309" customFormat="1" ht="33" customHeight="1">
      <c r="A88" s="885" t="s">
        <v>448</v>
      </c>
      <c r="B88" s="886" t="s">
        <v>210</v>
      </c>
      <c r="C88" s="884">
        <f>+'8 Pto.-Gastos-1(Direc. y Coord.'!AC71+'8 Pto.-Gastos-1(Prom. est.Ser.)'!AC69+'8 Pto.-Gastos-1(Asist Soc. T)'!AC69+'8 Pto.-Gastos-1(Acc. Form.N.Gob'!AC69</f>
        <v>1700000</v>
      </c>
      <c r="D88" s="884">
        <v>1500000</v>
      </c>
      <c r="E88" s="884">
        <f t="shared" si="4"/>
        <v>1245000</v>
      </c>
      <c r="F88" s="909">
        <f t="shared" si="5"/>
        <v>-255000</v>
      </c>
      <c r="G88" s="884"/>
      <c r="H88" s="312"/>
    </row>
    <row r="89" spans="1:9" s="309" customFormat="1" ht="33" customHeight="1">
      <c r="A89" s="882" t="s">
        <v>449</v>
      </c>
      <c r="B89" s="890" t="s">
        <v>128</v>
      </c>
      <c r="C89" s="884"/>
      <c r="D89" s="884"/>
      <c r="E89" s="884">
        <f t="shared" si="4"/>
        <v>0</v>
      </c>
      <c r="F89" s="909">
        <f t="shared" si="5"/>
        <v>0</v>
      </c>
      <c r="G89" s="884"/>
      <c r="H89" s="312"/>
    </row>
    <row r="90" spans="1:9" s="309" customFormat="1" ht="33" customHeight="1">
      <c r="A90" s="885" t="s">
        <v>571</v>
      </c>
      <c r="B90" s="886" t="s">
        <v>572</v>
      </c>
      <c r="C90" s="884">
        <v>120000000</v>
      </c>
      <c r="D90" s="884">
        <v>70000000</v>
      </c>
      <c r="E90" s="884">
        <v>50000000</v>
      </c>
      <c r="F90" s="909">
        <f t="shared" si="5"/>
        <v>-20000000</v>
      </c>
      <c r="G90" s="884"/>
      <c r="H90" s="312"/>
    </row>
    <row r="91" spans="1:9" s="309" customFormat="1" ht="33" customHeight="1">
      <c r="A91" s="885" t="s">
        <v>450</v>
      </c>
      <c r="B91" s="886" t="s">
        <v>212</v>
      </c>
      <c r="C91" s="884">
        <f>+'8 Pto.-Gastos-1 (Ases.P.ytransp'!AC73+'8 Pto.-Gastos-1(Acc. Form.N.Gob'!AC70</f>
        <v>5000000</v>
      </c>
      <c r="D91" s="884">
        <f>+C91</f>
        <v>5000000</v>
      </c>
      <c r="E91" s="884">
        <f t="shared" si="4"/>
        <v>4150000</v>
      </c>
      <c r="F91" s="909">
        <f t="shared" si="5"/>
        <v>-850000</v>
      </c>
      <c r="G91" s="884"/>
      <c r="H91" s="312"/>
    </row>
    <row r="92" spans="1:9" s="309" customFormat="1" ht="33" customHeight="1">
      <c r="A92" s="885" t="s">
        <v>451</v>
      </c>
      <c r="B92" s="886" t="s">
        <v>223</v>
      </c>
      <c r="C92" s="884">
        <f>+'8 Pto.-Gastos-1(Direc. y Coord.'!AC73</f>
        <v>1000000</v>
      </c>
      <c r="D92" s="884">
        <f>+C92</f>
        <v>1000000</v>
      </c>
      <c r="E92" s="884">
        <f t="shared" si="4"/>
        <v>830000</v>
      </c>
      <c r="F92" s="909">
        <f t="shared" si="5"/>
        <v>-170000</v>
      </c>
      <c r="G92" s="884"/>
      <c r="H92" s="312"/>
    </row>
    <row r="93" spans="1:9" s="309" customFormat="1" ht="33" customHeight="1">
      <c r="A93" s="885" t="s">
        <v>452</v>
      </c>
      <c r="B93" s="886" t="s">
        <v>234</v>
      </c>
      <c r="C93" s="884">
        <f>+'8 Pto.-Gastos-1(Direc. y Coord.'!AC74+'8 Pto.-Gastos-1 (Ases.P.ytransp'!AC74+'8 Pto.-Gastos-1(Prom. est.Ser.)'!AC71+'8 Pto.-Gastos-1(Asist Soc. T)'!AC71+'8 Pto.-Gastos-1(Acc. Form.N.Gob'!AC71</f>
        <v>5699003</v>
      </c>
      <c r="D93" s="884">
        <v>6000000</v>
      </c>
      <c r="E93" s="884">
        <v>4000000</v>
      </c>
      <c r="F93" s="909">
        <f t="shared" si="5"/>
        <v>-2000000</v>
      </c>
      <c r="G93" s="884"/>
      <c r="H93" s="312"/>
    </row>
    <row r="94" spans="1:9" s="309" customFormat="1" ht="33" customHeight="1">
      <c r="A94" s="882" t="s">
        <v>453</v>
      </c>
      <c r="B94" s="886" t="s">
        <v>129</v>
      </c>
      <c r="C94" s="884">
        <f>+'8 Pto.-Gastos-1(Gest. Adm.y F.)'!AC70</f>
        <v>200000</v>
      </c>
      <c r="D94" s="884">
        <f>+C94</f>
        <v>200000</v>
      </c>
      <c r="E94" s="884">
        <f t="shared" si="4"/>
        <v>166000</v>
      </c>
      <c r="F94" s="909">
        <f t="shared" si="5"/>
        <v>-34000</v>
      </c>
      <c r="G94" s="884"/>
      <c r="H94" s="312"/>
    </row>
    <row r="95" spans="1:9" s="309" customFormat="1" ht="33" customHeight="1">
      <c r="A95" s="882" t="s">
        <v>454</v>
      </c>
      <c r="B95" s="886" t="s">
        <v>191</v>
      </c>
      <c r="C95" s="884">
        <f>+'8 Pto.-Gastos-1(Direc. y Coord.'!AC75+'8 Pto.-Gastos-1 (Ases.P.ytransp'!AC76+'8 Pto.-Gastos-1(Prom. est.Ser.)'!AC72+'8 Pto.-Gastos-1(Asist Soc. T)'!AC72+'8 Pto.-Gastos-1(Acc. Form.N.Gob'!AC72</f>
        <v>500000</v>
      </c>
      <c r="D95" s="898">
        <f>+C95</f>
        <v>500000</v>
      </c>
      <c r="E95" s="903">
        <f t="shared" si="4"/>
        <v>415000</v>
      </c>
      <c r="F95" s="910">
        <f t="shared" si="5"/>
        <v>-85000</v>
      </c>
      <c r="G95" s="898"/>
      <c r="H95" s="312"/>
    </row>
    <row r="96" spans="1:9" s="309" customFormat="1" ht="33" customHeight="1">
      <c r="A96" s="916"/>
      <c r="B96" s="307"/>
      <c r="C96" s="783"/>
      <c r="D96" s="783"/>
      <c r="E96" s="917">
        <f t="shared" si="4"/>
        <v>0</v>
      </c>
      <c r="F96" s="783">
        <f t="shared" si="5"/>
        <v>0</v>
      </c>
      <c r="G96" s="783"/>
      <c r="H96" s="312"/>
    </row>
    <row r="97" spans="1:8" s="309" customFormat="1" ht="33" customHeight="1">
      <c r="A97" s="916"/>
      <c r="B97" s="307"/>
      <c r="C97" s="783"/>
      <c r="D97" s="783"/>
      <c r="E97" s="917"/>
      <c r="F97" s="783"/>
      <c r="G97" s="783"/>
      <c r="H97" s="312"/>
    </row>
    <row r="98" spans="1:8" s="309" customFormat="1" ht="33" customHeight="1">
      <c r="A98" s="916"/>
      <c r="B98" s="307"/>
      <c r="C98" s="783"/>
      <c r="D98" s="783"/>
      <c r="E98" s="917"/>
      <c r="F98" s="783"/>
      <c r="G98" s="783"/>
      <c r="H98" s="312"/>
    </row>
    <row r="99" spans="1:8" s="309" customFormat="1" ht="33" customHeight="1">
      <c r="A99" s="916"/>
      <c r="B99" s="307"/>
      <c r="C99" s="783"/>
      <c r="D99" s="783"/>
      <c r="E99" s="917"/>
      <c r="F99" s="783"/>
      <c r="G99" s="783"/>
      <c r="H99" s="312"/>
    </row>
    <row r="100" spans="1:8" s="309" customFormat="1" ht="33" customHeight="1">
      <c r="A100" s="916"/>
      <c r="B100" s="307"/>
      <c r="C100" s="783"/>
      <c r="D100" s="783"/>
      <c r="E100" s="917"/>
      <c r="F100" s="783"/>
      <c r="G100" s="783"/>
      <c r="H100" s="312"/>
    </row>
    <row r="101" spans="1:8" s="309" customFormat="1" ht="33" customHeight="1">
      <c r="A101" s="916"/>
      <c r="B101" s="307"/>
      <c r="C101" s="783"/>
      <c r="D101" s="783"/>
      <c r="E101" s="917"/>
      <c r="F101" s="783"/>
      <c r="G101" s="783"/>
      <c r="H101" s="312"/>
    </row>
    <row r="102" spans="1:8" s="309" customFormat="1" ht="33" customHeight="1">
      <c r="A102" s="916"/>
      <c r="B102" s="307"/>
      <c r="C102" s="783"/>
      <c r="D102" s="783"/>
      <c r="E102" s="917"/>
      <c r="F102" s="783"/>
      <c r="G102" s="783"/>
      <c r="H102" s="312"/>
    </row>
    <row r="103" spans="1:8" s="309" customFormat="1" ht="33" customHeight="1">
      <c r="A103" s="916"/>
      <c r="B103" s="307"/>
      <c r="C103" s="783"/>
      <c r="D103" s="783"/>
      <c r="E103" s="917"/>
      <c r="F103" s="783"/>
      <c r="G103" s="783"/>
      <c r="H103" s="312"/>
    </row>
    <row r="104" spans="1:8" s="309" customFormat="1" ht="33" customHeight="1" thickBot="1">
      <c r="A104" s="916"/>
      <c r="B104" s="307"/>
      <c r="C104" s="783"/>
      <c r="D104" s="783"/>
      <c r="E104" s="917"/>
      <c r="F104" s="783"/>
      <c r="G104" s="783"/>
      <c r="H104" s="312"/>
    </row>
    <row r="105" spans="1:8" s="307" customFormat="1" ht="33" customHeight="1">
      <c r="A105" s="921">
        <v>2.2999999999999998</v>
      </c>
      <c r="B105" s="879" t="s">
        <v>145</v>
      </c>
      <c r="C105" s="880">
        <f>SUM(C106:C141)</f>
        <v>73057101</v>
      </c>
      <c r="D105" s="880">
        <f>SUM(D106:D141)</f>
        <v>71434000</v>
      </c>
      <c r="E105" s="922">
        <f>SUM(E106:E141)</f>
        <v>62489000</v>
      </c>
      <c r="F105" s="908">
        <f t="shared" si="5"/>
        <v>-8945000</v>
      </c>
      <c r="G105" s="880"/>
      <c r="H105" s="311"/>
    </row>
    <row r="106" spans="1:8" s="309" customFormat="1" ht="33" customHeight="1">
      <c r="A106" s="885" t="s">
        <v>457</v>
      </c>
      <c r="B106" s="886" t="s">
        <v>68</v>
      </c>
      <c r="C106" s="884">
        <f>+'8 Pto.-Gastos-1(Direc. y Coord.'!AC80+'8 Pto.-Gastos-1(Gest. Adm.y F.)'!AC74+'8 Pto.-Gastos-1 (Gest P.D.Ins.)'!AC78+'8 Pto.-Gastos-1 (Ases.P.ytransp'!AC80+'8 Pto.-Gastos-1(Asist Soc. T)'!AC77+'8 Pto.-Gastos-1(Acc. Form.N.Gob'!AC77</f>
        <v>800000</v>
      </c>
      <c r="D106" s="884">
        <f>+C106</f>
        <v>800000</v>
      </c>
      <c r="E106" s="884">
        <v>500000</v>
      </c>
      <c r="F106" s="909">
        <f t="shared" si="5"/>
        <v>-300000</v>
      </c>
      <c r="G106" s="884"/>
      <c r="H106" s="312"/>
    </row>
    <row r="107" spans="1:8" s="309" customFormat="1" ht="33" customHeight="1">
      <c r="A107" s="882" t="s">
        <v>458</v>
      </c>
      <c r="B107" s="883" t="s">
        <v>459</v>
      </c>
      <c r="C107" s="886"/>
      <c r="D107" s="886"/>
      <c r="E107" s="886">
        <f t="shared" si="4"/>
        <v>0</v>
      </c>
      <c r="F107" s="912">
        <f t="shared" si="5"/>
        <v>0</v>
      </c>
      <c r="G107" s="886"/>
      <c r="H107" s="312"/>
    </row>
    <row r="108" spans="1:8" s="309" customFormat="1" ht="33" customHeight="1">
      <c r="A108" s="885" t="s">
        <v>460</v>
      </c>
      <c r="B108" s="886" t="s">
        <v>305</v>
      </c>
      <c r="C108" s="884">
        <f>+'8 Pto.-Gastos-1(Gest. Adm.y F.)'!AC75+'8 Pto.-Gastos-1 (Gest P.D.Ins.)'!AC79</f>
        <v>50000</v>
      </c>
      <c r="D108" s="884">
        <f>+C108</f>
        <v>50000</v>
      </c>
      <c r="E108" s="884">
        <f t="shared" si="4"/>
        <v>41500</v>
      </c>
      <c r="F108" s="909">
        <f t="shared" si="5"/>
        <v>-8500</v>
      </c>
      <c r="G108" s="884"/>
      <c r="H108" s="312"/>
    </row>
    <row r="109" spans="1:8" s="309" customFormat="1" ht="33" customHeight="1">
      <c r="A109" s="885" t="s">
        <v>461</v>
      </c>
      <c r="B109" s="886" t="s">
        <v>286</v>
      </c>
      <c r="C109" s="884">
        <f>+'8 Pto.-Gastos-1(Gest. Adm.y F.)'!AC76+'8 Pto.-Gastos-1 (Gest P.D.Ins.)'!AC80</f>
        <v>250000</v>
      </c>
      <c r="D109" s="884">
        <f t="shared" ref="D109:D140" si="6">+C109</f>
        <v>250000</v>
      </c>
      <c r="E109" s="884">
        <f t="shared" si="4"/>
        <v>207500</v>
      </c>
      <c r="F109" s="909">
        <f t="shared" si="5"/>
        <v>-42500</v>
      </c>
      <c r="G109" s="884"/>
      <c r="H109" s="312"/>
    </row>
    <row r="110" spans="1:8" s="309" customFormat="1" ht="33" customHeight="1">
      <c r="A110" s="882" t="s">
        <v>462</v>
      </c>
      <c r="B110" s="883" t="s">
        <v>69</v>
      </c>
      <c r="C110" s="884"/>
      <c r="D110" s="884">
        <f t="shared" si="6"/>
        <v>0</v>
      </c>
      <c r="E110" s="884">
        <f t="shared" si="4"/>
        <v>0</v>
      </c>
      <c r="F110" s="909">
        <f t="shared" si="5"/>
        <v>0</v>
      </c>
      <c r="G110" s="884"/>
      <c r="H110" s="312"/>
    </row>
    <row r="111" spans="1:8" s="309" customFormat="1" ht="33" customHeight="1">
      <c r="A111" s="885" t="s">
        <v>463</v>
      </c>
      <c r="B111" s="886" t="s">
        <v>70</v>
      </c>
      <c r="C111" s="884">
        <f>+'8 Pto.-Gastos-1(Direc. y Coord.'!AC81</f>
        <v>800000</v>
      </c>
      <c r="D111" s="884">
        <f t="shared" si="6"/>
        <v>800000</v>
      </c>
      <c r="E111" s="884">
        <f t="shared" si="4"/>
        <v>664000</v>
      </c>
      <c r="F111" s="909">
        <f t="shared" si="5"/>
        <v>-136000</v>
      </c>
      <c r="G111" s="884"/>
      <c r="H111" s="312"/>
    </row>
    <row r="112" spans="1:8" s="309" customFormat="1" ht="33" customHeight="1">
      <c r="A112" s="885" t="s">
        <v>464</v>
      </c>
      <c r="B112" s="886" t="s">
        <v>100</v>
      </c>
      <c r="C112" s="884">
        <f>+'8 Pto.-Gastos-1(Direc. y Coord.'!AC82+'8 Pto.-Gastos-1(Gest. Adm.y F.)'!AC77+'8 Pto.-Gastos-1 (Gest P.D.Ins.)'!AC81+'8 Pto.-Gastos-1(Prom. est.Ser.)'!AC79+'8 Pto.-Gastos-1(Asist Soc. T)'!AC79+'8 Pto.-Gastos-1(Acc. Form.N.Gob'!AC78</f>
        <v>1500000</v>
      </c>
      <c r="D112" s="884">
        <f t="shared" si="6"/>
        <v>1500000</v>
      </c>
      <c r="E112" s="884">
        <f t="shared" si="4"/>
        <v>1245000</v>
      </c>
      <c r="F112" s="909">
        <f t="shared" si="5"/>
        <v>-255000</v>
      </c>
      <c r="G112" s="884"/>
      <c r="H112" s="312"/>
    </row>
    <row r="113" spans="1:8" s="309" customFormat="1" ht="33" customHeight="1">
      <c r="A113" s="885" t="s">
        <v>465</v>
      </c>
      <c r="B113" s="886" t="s">
        <v>285</v>
      </c>
      <c r="C113" s="884">
        <f>+'8 Pto.-Gastos-1(Direc. y Coord.'!AC83+'8 Pto.-Gastos-1(Prom. est.Ser.)'!AC80+'8 Pto.-Gastos-1(Asist Soc. T)'!AC80+'8 Pto.-Gastos-1(Acc. Form.N.Gob'!AC80</f>
        <v>3000000</v>
      </c>
      <c r="D113" s="884">
        <f t="shared" si="6"/>
        <v>3000000</v>
      </c>
      <c r="E113" s="884">
        <v>1500000</v>
      </c>
      <c r="F113" s="909">
        <f t="shared" si="5"/>
        <v>-1500000</v>
      </c>
      <c r="G113" s="884"/>
      <c r="H113" s="312"/>
    </row>
    <row r="114" spans="1:8" s="309" customFormat="1" ht="33" customHeight="1">
      <c r="A114" s="882" t="s">
        <v>466</v>
      </c>
      <c r="B114" s="883" t="s">
        <v>71</v>
      </c>
      <c r="C114" s="884"/>
      <c r="D114" s="884">
        <f t="shared" si="6"/>
        <v>0</v>
      </c>
      <c r="E114" s="884">
        <f t="shared" si="4"/>
        <v>0</v>
      </c>
      <c r="F114" s="909">
        <f t="shared" si="5"/>
        <v>0</v>
      </c>
      <c r="G114" s="884"/>
      <c r="H114" s="312"/>
    </row>
    <row r="115" spans="1:8" s="309" customFormat="1" ht="33" customHeight="1">
      <c r="A115" s="885" t="s">
        <v>467</v>
      </c>
      <c r="B115" s="886" t="s">
        <v>72</v>
      </c>
      <c r="C115" s="884">
        <f>+'8 Pto.-Gastos-1(Direc. y Coord.'!X84+'8 Pto.-Gastos-1(Gest. Adm.y F.)'!X78+'8 Pto.-Gastos-1 (Gest P.D.Ins.)'!X82</f>
        <v>500000</v>
      </c>
      <c r="D115" s="884">
        <f t="shared" si="6"/>
        <v>500000</v>
      </c>
      <c r="E115" s="884">
        <f t="shared" si="4"/>
        <v>415000</v>
      </c>
      <c r="F115" s="909">
        <f t="shared" si="5"/>
        <v>-85000</v>
      </c>
      <c r="G115" s="884"/>
      <c r="H115" s="312"/>
    </row>
    <row r="116" spans="1:8" s="309" customFormat="1" ht="33" customHeight="1">
      <c r="A116" s="885" t="s">
        <v>468</v>
      </c>
      <c r="B116" s="886" t="s">
        <v>125</v>
      </c>
      <c r="C116" s="884">
        <f>+'8 Pto.-Gastos-1(Direc. y Coord.'!AC85+'8 Pto.-Gastos-1(Gest. Adm.y F.)'!AC79+'8 Pto.-Gastos-1 (Gest P.D.Ins.)'!AC83+'8 Pto.-Gastos-1(Prom. est.Ser.)'!AC82+'8 Pto.-Gastos-1(Asist Soc. T)'!AC82+'8 Pto.-Gastos-1(Acc. Form.N.Gob'!AC82</f>
        <v>250000</v>
      </c>
      <c r="D116" s="884">
        <f t="shared" si="6"/>
        <v>250000</v>
      </c>
      <c r="E116" s="884">
        <f t="shared" si="4"/>
        <v>207500</v>
      </c>
      <c r="F116" s="909">
        <f t="shared" si="5"/>
        <v>-42500</v>
      </c>
      <c r="G116" s="884"/>
      <c r="H116" s="312"/>
    </row>
    <row r="117" spans="1:8" s="309" customFormat="1" ht="33" customHeight="1">
      <c r="A117" s="885" t="s">
        <v>469</v>
      </c>
      <c r="B117" s="886" t="s">
        <v>73</v>
      </c>
      <c r="C117" s="884">
        <f>+'8 Pto.-Gastos-1(Direc. y Coord.'!AC86+'8 Pto.-Gastos-1(Gest. Adm.y F.)'!AC80+'8 Pto.-Gastos-1 (Gest P.D.Ins.)'!AC84+'8 Pto.-Gastos-1(Prom. est.Ser.)'!AC83+'8 Pto.-Gastos-1(Asist Soc. T)'!AC83+'8 Pto.-Gastos-1(Acc. Form.N.Gob'!AC83</f>
        <v>250000</v>
      </c>
      <c r="D117" s="884">
        <f t="shared" si="6"/>
        <v>250000</v>
      </c>
      <c r="E117" s="884">
        <f t="shared" si="4"/>
        <v>207500</v>
      </c>
      <c r="F117" s="909">
        <f t="shared" si="5"/>
        <v>-42500</v>
      </c>
      <c r="G117" s="884"/>
      <c r="H117" s="312"/>
    </row>
    <row r="118" spans="1:8" s="309" customFormat="1" ht="33" customHeight="1">
      <c r="A118" s="882" t="s">
        <v>470</v>
      </c>
      <c r="B118" s="883" t="s">
        <v>236</v>
      </c>
      <c r="C118" s="884"/>
      <c r="D118" s="884">
        <f t="shared" si="6"/>
        <v>0</v>
      </c>
      <c r="E118" s="884">
        <f t="shared" si="4"/>
        <v>0</v>
      </c>
      <c r="F118" s="909">
        <f t="shared" si="5"/>
        <v>0</v>
      </c>
      <c r="G118" s="884"/>
      <c r="H118" s="312"/>
    </row>
    <row r="119" spans="1:8" s="309" customFormat="1" ht="33" customHeight="1">
      <c r="A119" s="885" t="s">
        <v>471</v>
      </c>
      <c r="B119" s="886" t="s">
        <v>82</v>
      </c>
      <c r="C119" s="884">
        <f>+'8 Pto.-Gastos-1(Gest. Adm.y F.)'!AC81+'8 Pto.-Gastos-1 (Gest P.D.Ins.)'!AC85</f>
        <v>3500000</v>
      </c>
      <c r="D119" s="884">
        <f t="shared" si="6"/>
        <v>3500000</v>
      </c>
      <c r="E119" s="884">
        <v>2000000</v>
      </c>
      <c r="F119" s="909">
        <f t="shared" si="5"/>
        <v>-1500000</v>
      </c>
      <c r="G119" s="884"/>
      <c r="H119" s="312"/>
    </row>
    <row r="120" spans="1:8" s="309" customFormat="1" ht="33" customHeight="1">
      <c r="A120" s="885" t="s">
        <v>472</v>
      </c>
      <c r="B120" s="893" t="s">
        <v>579</v>
      </c>
      <c r="C120" s="884">
        <v>42834000</v>
      </c>
      <c r="D120" s="884">
        <f t="shared" si="6"/>
        <v>42834000</v>
      </c>
      <c r="E120" s="884">
        <v>42000000</v>
      </c>
      <c r="F120" s="909">
        <f t="shared" si="5"/>
        <v>-834000</v>
      </c>
      <c r="G120" s="884"/>
      <c r="H120" s="312"/>
    </row>
    <row r="121" spans="1:8" s="309" customFormat="1" ht="33" customHeight="1">
      <c r="A121" s="885" t="s">
        <v>473</v>
      </c>
      <c r="B121" s="886" t="s">
        <v>287</v>
      </c>
      <c r="C121" s="884">
        <f>+'8 Pto.-Gastos-1(Gest. Adm.y F.)'!AC83+'8 Pto.-Gastos-1 (Gest P.D.Ins.)'!AC87</f>
        <v>100000</v>
      </c>
      <c r="D121" s="884">
        <f t="shared" si="6"/>
        <v>100000</v>
      </c>
      <c r="E121" s="884">
        <f t="shared" si="4"/>
        <v>83000</v>
      </c>
      <c r="F121" s="909">
        <f t="shared" si="5"/>
        <v>-17000</v>
      </c>
      <c r="G121" s="884"/>
      <c r="H121" s="312"/>
    </row>
    <row r="122" spans="1:8" s="309" customFormat="1" ht="33" customHeight="1">
      <c r="A122" s="882" t="s">
        <v>474</v>
      </c>
      <c r="B122" s="883" t="s">
        <v>237</v>
      </c>
      <c r="C122" s="884"/>
      <c r="D122" s="884">
        <f t="shared" si="6"/>
        <v>0</v>
      </c>
      <c r="E122" s="884">
        <f t="shared" si="4"/>
        <v>0</v>
      </c>
      <c r="F122" s="909">
        <f t="shared" si="5"/>
        <v>0</v>
      </c>
      <c r="G122" s="884"/>
      <c r="H122" s="312"/>
    </row>
    <row r="123" spans="1:8" s="309" customFormat="1" ht="33" customHeight="1">
      <c r="A123" s="885" t="s">
        <v>577</v>
      </c>
      <c r="B123" s="886" t="s">
        <v>307</v>
      </c>
      <c r="C123" s="884">
        <f>+'8 Pto.-Gastos-1(Gest. Adm.y F.)'!AC84+'8 Pto.-Gastos-1 (Gest P.D.Ins.)'!AC88</f>
        <v>250000</v>
      </c>
      <c r="D123" s="884">
        <f t="shared" si="6"/>
        <v>250000</v>
      </c>
      <c r="E123" s="884">
        <f t="shared" si="4"/>
        <v>207500</v>
      </c>
      <c r="F123" s="909">
        <f t="shared" si="5"/>
        <v>-42500</v>
      </c>
      <c r="G123" s="884"/>
      <c r="H123" s="312"/>
    </row>
    <row r="124" spans="1:8" s="309" customFormat="1" ht="33" customHeight="1">
      <c r="A124" s="885" t="s">
        <v>525</v>
      </c>
      <c r="B124" s="893" t="s">
        <v>265</v>
      </c>
      <c r="C124" s="884">
        <f>+'8 Pto.-Gastos-1(Gest. Adm.y F.)'!AC85+'8 Pto.-Gastos-1 (Gest P.D.Ins.)'!AC89+'8 Pto.-Gastos-1(Prom. est.Ser.)'!AC85+'8 Pto.-Gastos-1(Asist Soc. T)'!AC85+'8 Pto.-Gastos-1(Acc. Form.N.Gob'!AC85</f>
        <v>1000000</v>
      </c>
      <c r="D124" s="884">
        <f t="shared" si="6"/>
        <v>1000000</v>
      </c>
      <c r="E124" s="884">
        <v>600000</v>
      </c>
      <c r="F124" s="909">
        <f t="shared" si="5"/>
        <v>-400000</v>
      </c>
      <c r="G124" s="884"/>
      <c r="H124" s="312"/>
    </row>
    <row r="125" spans="1:8" s="309" customFormat="1" ht="33" customHeight="1">
      <c r="A125" s="882" t="s">
        <v>475</v>
      </c>
      <c r="B125" s="894" t="s">
        <v>476</v>
      </c>
      <c r="C125" s="884"/>
      <c r="D125" s="884">
        <f t="shared" si="6"/>
        <v>0</v>
      </c>
      <c r="E125" s="884">
        <f t="shared" si="4"/>
        <v>0</v>
      </c>
      <c r="F125" s="909">
        <f t="shared" si="5"/>
        <v>0</v>
      </c>
      <c r="G125" s="884"/>
      <c r="H125" s="312"/>
    </row>
    <row r="126" spans="1:8" s="309" customFormat="1" ht="33" customHeight="1">
      <c r="A126" s="885" t="s">
        <v>477</v>
      </c>
      <c r="B126" s="889" t="s">
        <v>306</v>
      </c>
      <c r="C126" s="884">
        <f>+'8 Pto.-Gastos-1(Gest. Adm.y F.)'!AC86</f>
        <v>500000</v>
      </c>
      <c r="D126" s="884">
        <f t="shared" si="6"/>
        <v>500000</v>
      </c>
      <c r="E126" s="884">
        <f t="shared" si="4"/>
        <v>415000</v>
      </c>
      <c r="F126" s="909">
        <f t="shared" si="5"/>
        <v>-85000</v>
      </c>
      <c r="G126" s="884"/>
      <c r="H126" s="312"/>
    </row>
    <row r="127" spans="1:8" s="309" customFormat="1" ht="33" customHeight="1">
      <c r="A127" s="882" t="s">
        <v>478</v>
      </c>
      <c r="B127" s="883" t="s">
        <v>74</v>
      </c>
      <c r="C127" s="884"/>
      <c r="D127" s="884">
        <f t="shared" si="6"/>
        <v>0</v>
      </c>
      <c r="E127" s="884">
        <f t="shared" si="4"/>
        <v>0</v>
      </c>
      <c r="F127" s="909">
        <f t="shared" si="5"/>
        <v>0</v>
      </c>
      <c r="G127" s="884"/>
      <c r="H127" s="312"/>
    </row>
    <row r="128" spans="1:8" s="309" customFormat="1" ht="33" customHeight="1">
      <c r="A128" s="885" t="s">
        <v>479</v>
      </c>
      <c r="B128" s="886" t="s">
        <v>192</v>
      </c>
      <c r="C128" s="884">
        <f>+'8 Pto.-Gastos-1(Direc. y Coord.'!AC87+'8 Pto.-Gastos-1(Gest. Adm.y F.)'!AC87+'8 Pto.-Gastos-1 (Gest P.D.Ins.)'!AC91+'8 Pto.-Gastos-1 (Ases.P.ytransp'!AC82+'8 Pto.-Gastos-1(Prom. est.Ser.)'!AC86+'8 Pto.-Gastos-1(Asist Soc. T)'!AC86+'8 Pto.-Gastos-1(Acc. Form.N.Gob'!AC86</f>
        <v>10000000</v>
      </c>
      <c r="D128" s="884">
        <v>6000000</v>
      </c>
      <c r="E128" s="884">
        <v>4500000</v>
      </c>
      <c r="F128" s="909">
        <f t="shared" si="5"/>
        <v>-1500000</v>
      </c>
      <c r="G128" s="884"/>
      <c r="H128" s="312"/>
    </row>
    <row r="129" spans="1:10" s="309" customFormat="1" ht="33" customHeight="1">
      <c r="A129" s="885" t="s">
        <v>480</v>
      </c>
      <c r="B129" s="886" t="s">
        <v>193</v>
      </c>
      <c r="C129" s="884">
        <f>+'8 Pto.-Gastos-1(Direc. y Coord.'!AC88+'8 Pto.-Gastos-1(Gest. Adm.y F.)'!AC88+'8 Pto.-Gastos-1 (Gest P.D.Ins.)'!AC92+'8 Pto.-Gastos-1 (Ases.P.ytransp'!AC83+'8 Pto.-Gastos-1(Prom. est.Ser.)'!AC87+'8 Pto.-Gastos-1(Asist Soc. T)'!AC87+'8 Pto.-Gastos-1(Acc. Form.N.Gob'!AC87</f>
        <v>2000000</v>
      </c>
      <c r="D129" s="884">
        <v>6000000</v>
      </c>
      <c r="E129" s="884">
        <v>4500000</v>
      </c>
      <c r="F129" s="909">
        <f t="shared" si="5"/>
        <v>-1500000</v>
      </c>
      <c r="G129" s="884"/>
      <c r="H129" s="312"/>
    </row>
    <row r="130" spans="1:10" s="309" customFormat="1" ht="33" customHeight="1">
      <c r="A130" s="885" t="s">
        <v>530</v>
      </c>
      <c r="B130" s="886" t="s">
        <v>386</v>
      </c>
      <c r="C130" s="884">
        <f>+'8 Pto.-Gastos-1(Gest. Adm.y F.)'!AC89</f>
        <v>50000</v>
      </c>
      <c r="D130" s="884">
        <f t="shared" si="6"/>
        <v>50000</v>
      </c>
      <c r="E130" s="884">
        <f t="shared" si="4"/>
        <v>41500</v>
      </c>
      <c r="F130" s="909">
        <f t="shared" si="5"/>
        <v>-8500</v>
      </c>
      <c r="G130" s="884"/>
      <c r="H130" s="810"/>
      <c r="I130" s="406"/>
      <c r="J130" s="515"/>
    </row>
    <row r="131" spans="1:10" s="309" customFormat="1" ht="33" customHeight="1">
      <c r="A131" s="885" t="s">
        <v>578</v>
      </c>
      <c r="B131" s="886" t="s">
        <v>380</v>
      </c>
      <c r="C131" s="884">
        <f>+'8 Pto.-Gastos-1(Gest. Adm.y F.)'!AC90</f>
        <v>300000</v>
      </c>
      <c r="D131" s="884"/>
      <c r="E131" s="884">
        <f t="shared" si="4"/>
        <v>0</v>
      </c>
      <c r="F131" s="909">
        <f t="shared" si="5"/>
        <v>0</v>
      </c>
      <c r="G131" s="884"/>
      <c r="H131" s="810"/>
      <c r="I131" s="406"/>
      <c r="J131" s="515"/>
    </row>
    <row r="132" spans="1:10" s="309" customFormat="1" ht="33" customHeight="1">
      <c r="A132" s="885" t="s">
        <v>481</v>
      </c>
      <c r="B132" s="886" t="s">
        <v>381</v>
      </c>
      <c r="C132" s="884">
        <f>+'8 Pto.-Gastos-1(Gest. Adm.y F.)'!AC91</f>
        <v>300000</v>
      </c>
      <c r="D132" s="884">
        <f t="shared" si="6"/>
        <v>300000</v>
      </c>
      <c r="E132" s="884">
        <f t="shared" si="4"/>
        <v>249000</v>
      </c>
      <c r="F132" s="909">
        <f t="shared" si="5"/>
        <v>-51000</v>
      </c>
      <c r="G132" s="884"/>
      <c r="H132" s="312"/>
    </row>
    <row r="133" spans="1:10" s="309" customFormat="1" ht="33" customHeight="1">
      <c r="A133" s="882" t="s">
        <v>482</v>
      </c>
      <c r="B133" s="883" t="s">
        <v>81</v>
      </c>
      <c r="C133" s="884"/>
      <c r="D133" s="884">
        <f t="shared" si="6"/>
        <v>0</v>
      </c>
      <c r="E133" s="884">
        <f t="shared" si="4"/>
        <v>0</v>
      </c>
      <c r="F133" s="909">
        <f t="shared" si="5"/>
        <v>0</v>
      </c>
      <c r="G133" s="884"/>
      <c r="H133" s="312"/>
    </row>
    <row r="134" spans="1:10" s="309" customFormat="1" ht="33" customHeight="1">
      <c r="A134" s="885" t="s">
        <v>483</v>
      </c>
      <c r="B134" s="886" t="s">
        <v>581</v>
      </c>
      <c r="C134" s="884">
        <f>+'8 Pto.-Gastos-1(Gest. Adm.y F.)'!AC92+'8 Pto.-Gastos-1 (Gest P.D.Ins.)'!AC93</f>
        <v>523101</v>
      </c>
      <c r="D134" s="884">
        <v>50000</v>
      </c>
      <c r="E134" s="884">
        <f t="shared" si="4"/>
        <v>41500</v>
      </c>
      <c r="F134" s="909">
        <f t="shared" si="5"/>
        <v>-8500</v>
      </c>
      <c r="G134" s="884"/>
      <c r="H134" s="312"/>
    </row>
    <row r="135" spans="1:10" s="309" customFormat="1" ht="33" customHeight="1">
      <c r="A135" s="885"/>
      <c r="B135" s="886"/>
      <c r="C135" s="884"/>
      <c r="D135" s="884"/>
      <c r="E135" s="884"/>
      <c r="F135" s="909"/>
      <c r="G135" s="884"/>
      <c r="H135" s="312"/>
    </row>
    <row r="136" spans="1:10" s="309" customFormat="1" ht="33" customHeight="1">
      <c r="A136" s="885" t="s">
        <v>574</v>
      </c>
      <c r="B136" s="893" t="s">
        <v>573</v>
      </c>
      <c r="C136" s="884">
        <f>+'8 Pto.-Gastos-1(Gest. Adm.y F.)'!AC93</f>
        <v>300000</v>
      </c>
      <c r="D136" s="884">
        <v>150000</v>
      </c>
      <c r="E136" s="884">
        <f t="shared" si="4"/>
        <v>124500</v>
      </c>
      <c r="F136" s="909">
        <f t="shared" si="5"/>
        <v>-25500</v>
      </c>
      <c r="G136" s="884"/>
      <c r="H136" s="312"/>
    </row>
    <row r="137" spans="1:10" s="309" customFormat="1" ht="33" customHeight="1">
      <c r="A137" s="882" t="s">
        <v>484</v>
      </c>
      <c r="B137" s="883" t="s">
        <v>75</v>
      </c>
      <c r="C137" s="884"/>
      <c r="D137" s="884">
        <f t="shared" si="6"/>
        <v>0</v>
      </c>
      <c r="E137" s="884">
        <f t="shared" si="4"/>
        <v>0</v>
      </c>
      <c r="F137" s="909">
        <f t="shared" si="5"/>
        <v>0</v>
      </c>
      <c r="G137" s="884"/>
      <c r="H137" s="312"/>
    </row>
    <row r="138" spans="1:10" s="309" customFormat="1" ht="33" customHeight="1">
      <c r="A138" s="885" t="s">
        <v>485</v>
      </c>
      <c r="B138" s="886" t="s">
        <v>76</v>
      </c>
      <c r="C138" s="884">
        <f>+'8 Pto.-Gastos-1(Direc. y Coord.'!AC92+'8 Pto.-Gastos-1(Gest. Adm.y F.)'!AC94+'8 Pto.-Gastos-1 (Gest P.D.Ins.)'!AC94+'8 Pto.-Gastos-1(Prom. est.Ser.)'!AC88+'8 Pto.-Gastos-1(Asist Soc. T)'!AC88+'8 Pto.-Gastos-1(Acc. Form.N.Gob'!AC88</f>
        <v>1000000</v>
      </c>
      <c r="D138" s="884">
        <v>800000</v>
      </c>
      <c r="E138" s="884">
        <f t="shared" si="4"/>
        <v>664000</v>
      </c>
      <c r="F138" s="909">
        <f t="shared" si="5"/>
        <v>-136000</v>
      </c>
      <c r="G138" s="884"/>
      <c r="H138" s="312"/>
    </row>
    <row r="139" spans="1:10" s="309" customFormat="1" ht="33" customHeight="1">
      <c r="A139" s="885" t="s">
        <v>486</v>
      </c>
      <c r="B139" s="886" t="s">
        <v>238</v>
      </c>
      <c r="C139" s="884">
        <v>1500000</v>
      </c>
      <c r="D139" s="884">
        <f t="shared" si="6"/>
        <v>1500000</v>
      </c>
      <c r="E139" s="884">
        <f t="shared" si="4"/>
        <v>1245000</v>
      </c>
      <c r="F139" s="909">
        <f t="shared" si="5"/>
        <v>-255000</v>
      </c>
      <c r="G139" s="884"/>
      <c r="H139" s="312"/>
    </row>
    <row r="140" spans="1:10" s="309" customFormat="1" ht="33" customHeight="1">
      <c r="A140" s="885" t="s">
        <v>487</v>
      </c>
      <c r="B140" s="886" t="s">
        <v>77</v>
      </c>
      <c r="C140" s="884">
        <f>+'8 Pto.-Gastos-1(Direc. y Coord.'!AC94+'8 Pto.-Gastos-1(Prom. est.Ser.)'!AC90+'8 Pto.-Gastos-1(Asist Soc. T)'!AC90+'8 Pto.-Gastos-1(Acc. Form.N.Gob'!AC90</f>
        <v>500000</v>
      </c>
      <c r="D140" s="884">
        <f t="shared" si="6"/>
        <v>500000</v>
      </c>
      <c r="E140" s="884">
        <f t="shared" si="4"/>
        <v>415000</v>
      </c>
      <c r="F140" s="909">
        <f t="shared" si="5"/>
        <v>-85000</v>
      </c>
      <c r="G140" s="884"/>
      <c r="H140" s="312"/>
    </row>
    <row r="141" spans="1:10" s="309" customFormat="1" ht="33" customHeight="1" thickBot="1">
      <c r="A141" s="885" t="s">
        <v>488</v>
      </c>
      <c r="B141" s="886" t="s">
        <v>109</v>
      </c>
      <c r="C141" s="884">
        <f>+'8 Pto.-Gastos-1(Direc. y Coord.'!AC95+'8 Pto.-Gastos-1(Gest. Adm.y F.)'!AC96</f>
        <v>1000000</v>
      </c>
      <c r="D141" s="884">
        <v>500000</v>
      </c>
      <c r="E141" s="884">
        <f t="shared" si="4"/>
        <v>415000</v>
      </c>
      <c r="F141" s="909">
        <f t="shared" si="5"/>
        <v>-85000</v>
      </c>
      <c r="G141" s="884"/>
      <c r="H141" s="312"/>
    </row>
    <row r="142" spans="1:10" s="309" customFormat="1" ht="33" customHeight="1" thickBot="1">
      <c r="A142" s="918">
        <v>2.4</v>
      </c>
      <c r="B142" s="803" t="s">
        <v>52</v>
      </c>
      <c r="C142" s="861">
        <f>SUM(C144:C159)</f>
        <v>416700000</v>
      </c>
      <c r="D142" s="861">
        <f>SUM(D144:D159)</f>
        <v>427700000</v>
      </c>
      <c r="E142" s="779">
        <f>SUM(E144:E159)</f>
        <v>397061000</v>
      </c>
      <c r="F142" s="911">
        <f t="shared" si="5"/>
        <v>-30639000</v>
      </c>
      <c r="G142" s="861"/>
      <c r="H142" s="312"/>
    </row>
    <row r="143" spans="1:10" s="307" customFormat="1" ht="33" hidden="1" customHeight="1">
      <c r="A143" s="923" t="s">
        <v>489</v>
      </c>
      <c r="B143" s="804" t="s">
        <v>83</v>
      </c>
      <c r="C143" s="777"/>
      <c r="D143" s="311"/>
      <c r="E143" s="920">
        <f t="shared" si="4"/>
        <v>0</v>
      </c>
      <c r="F143" s="311">
        <f t="shared" si="5"/>
        <v>0</v>
      </c>
      <c r="G143" s="311"/>
      <c r="H143" s="311"/>
    </row>
    <row r="144" spans="1:10" s="307" customFormat="1" ht="33" hidden="1" customHeight="1">
      <c r="A144" s="916" t="s">
        <v>490</v>
      </c>
      <c r="B144" s="750" t="s">
        <v>195</v>
      </c>
      <c r="C144" s="777">
        <v>0</v>
      </c>
      <c r="D144" s="311"/>
      <c r="E144" s="920">
        <f t="shared" si="4"/>
        <v>0</v>
      </c>
      <c r="F144" s="311">
        <f t="shared" si="5"/>
        <v>0</v>
      </c>
      <c r="G144" s="311"/>
      <c r="H144" s="311"/>
    </row>
    <row r="145" spans="1:8" s="307" customFormat="1" ht="33" hidden="1" customHeight="1">
      <c r="A145" s="916" t="s">
        <v>491</v>
      </c>
      <c r="B145" s="750" t="s">
        <v>194</v>
      </c>
      <c r="C145" s="777"/>
      <c r="D145" s="311"/>
      <c r="E145" s="920">
        <f t="shared" si="4"/>
        <v>0</v>
      </c>
      <c r="F145" s="311">
        <f t="shared" si="5"/>
        <v>0</v>
      </c>
      <c r="G145" s="311"/>
      <c r="H145" s="311"/>
    </row>
    <row r="146" spans="1:8" s="307" customFormat="1" ht="33" hidden="1" customHeight="1">
      <c r="A146" s="916" t="s">
        <v>492</v>
      </c>
      <c r="B146" s="750" t="s">
        <v>196</v>
      </c>
      <c r="C146" s="777">
        <f>+'8 Pto.-Gastos-1(Transf. Act. F)'!AI21</f>
        <v>0</v>
      </c>
      <c r="D146" s="311"/>
      <c r="E146" s="920">
        <f t="shared" si="4"/>
        <v>0</v>
      </c>
      <c r="F146" s="311">
        <f t="shared" si="5"/>
        <v>0</v>
      </c>
      <c r="G146" s="311"/>
      <c r="H146" s="311"/>
    </row>
    <row r="147" spans="1:8" s="307" customFormat="1" ht="33" customHeight="1">
      <c r="A147" s="882" t="s">
        <v>493</v>
      </c>
      <c r="B147" s="883" t="s">
        <v>79</v>
      </c>
      <c r="C147" s="884"/>
      <c r="D147" s="884"/>
      <c r="E147" s="884">
        <f t="shared" si="4"/>
        <v>0</v>
      </c>
      <c r="F147" s="909">
        <f t="shared" si="5"/>
        <v>0</v>
      </c>
      <c r="G147" s="884"/>
      <c r="H147" s="311"/>
    </row>
    <row r="148" spans="1:8" s="307" customFormat="1" ht="33" customHeight="1">
      <c r="A148" s="885" t="s">
        <v>494</v>
      </c>
      <c r="B148" s="886" t="s">
        <v>303</v>
      </c>
      <c r="C148" s="884">
        <f>+'8 Pto.-Gastos-1(Transf. Act. F)'!AI22</f>
        <v>500000</v>
      </c>
      <c r="D148" s="884">
        <f>+C148</f>
        <v>500000</v>
      </c>
      <c r="E148" s="884">
        <f t="shared" si="4"/>
        <v>415000</v>
      </c>
      <c r="F148" s="909">
        <f t="shared" si="5"/>
        <v>-85000</v>
      </c>
      <c r="G148" s="884"/>
      <c r="H148" s="311"/>
    </row>
    <row r="149" spans="1:8" s="307" customFormat="1" ht="33" customHeight="1">
      <c r="A149" s="885" t="s">
        <v>495</v>
      </c>
      <c r="B149" s="886" t="s">
        <v>197</v>
      </c>
      <c r="C149" s="884">
        <f>+'8 Pto.-Gastos-1(Transf. Act. F)'!AI23</f>
        <v>6000000</v>
      </c>
      <c r="D149" s="884">
        <v>7000000</v>
      </c>
      <c r="E149" s="884">
        <v>4000000</v>
      </c>
      <c r="F149" s="909">
        <f t="shared" si="5"/>
        <v>-3000000</v>
      </c>
      <c r="G149" s="884"/>
      <c r="H149" s="311"/>
    </row>
    <row r="150" spans="1:8" s="307" customFormat="1" ht="33" customHeight="1">
      <c r="A150" s="885" t="s">
        <v>496</v>
      </c>
      <c r="B150" s="886" t="s">
        <v>198</v>
      </c>
      <c r="C150" s="884">
        <f>+'8 Pto.-Gastos-1(Transf. Act. F)'!AI24</f>
        <v>200000</v>
      </c>
      <c r="D150" s="884">
        <f t="shared" ref="D150:D159" si="7">+C150</f>
        <v>200000</v>
      </c>
      <c r="E150" s="884">
        <f t="shared" si="4"/>
        <v>166000</v>
      </c>
      <c r="F150" s="909">
        <f t="shared" si="5"/>
        <v>-34000</v>
      </c>
      <c r="G150" s="884"/>
      <c r="H150" s="311"/>
    </row>
    <row r="151" spans="1:8" s="307" customFormat="1" ht="33" customHeight="1">
      <c r="A151" s="882" t="s">
        <v>497</v>
      </c>
      <c r="B151" s="883" t="s">
        <v>84</v>
      </c>
      <c r="C151" s="884"/>
      <c r="D151" s="884">
        <f t="shared" si="7"/>
        <v>0</v>
      </c>
      <c r="E151" s="884">
        <f t="shared" ref="E151:E198" si="8">+D151*83%</f>
        <v>0</v>
      </c>
      <c r="F151" s="909">
        <f t="shared" ref="F151:F202" si="9">+E151-D151</f>
        <v>0</v>
      </c>
      <c r="G151" s="884"/>
      <c r="H151" s="311"/>
    </row>
    <row r="152" spans="1:8" s="307" customFormat="1" ht="33" customHeight="1">
      <c r="A152" s="885" t="s">
        <v>498</v>
      </c>
      <c r="B152" s="886" t="s">
        <v>199</v>
      </c>
      <c r="C152" s="884">
        <f>+'8 Pto.-Gastos-1(Const. Esp.)'!AC20</f>
        <v>2000000</v>
      </c>
      <c r="D152" s="884">
        <f t="shared" si="7"/>
        <v>2000000</v>
      </c>
      <c r="E152" s="884">
        <f t="shared" si="8"/>
        <v>1660000</v>
      </c>
      <c r="F152" s="909">
        <f t="shared" si="9"/>
        <v>-340000</v>
      </c>
      <c r="G152" s="884"/>
      <c r="H152" s="311"/>
    </row>
    <row r="153" spans="1:8" s="307" customFormat="1" ht="33" customHeight="1">
      <c r="A153" s="885" t="s">
        <v>499</v>
      </c>
      <c r="B153" s="886" t="s">
        <v>200</v>
      </c>
      <c r="C153" s="884">
        <f>+'8 Pto.-Gastos-1(Const. Esp.)'!AC21</f>
        <v>4000000</v>
      </c>
      <c r="D153" s="884">
        <f t="shared" si="7"/>
        <v>4000000</v>
      </c>
      <c r="E153" s="884">
        <f t="shared" si="8"/>
        <v>3320000</v>
      </c>
      <c r="F153" s="909">
        <f t="shared" si="9"/>
        <v>-680000</v>
      </c>
      <c r="G153" s="884"/>
      <c r="H153" s="311"/>
    </row>
    <row r="154" spans="1:8" s="307" customFormat="1" ht="33" customHeight="1">
      <c r="A154" s="882" t="s">
        <v>500</v>
      </c>
      <c r="B154" s="883" t="s">
        <v>85</v>
      </c>
      <c r="C154" s="884"/>
      <c r="D154" s="884">
        <f t="shared" si="7"/>
        <v>0</v>
      </c>
      <c r="E154" s="884">
        <f t="shared" si="8"/>
        <v>0</v>
      </c>
      <c r="F154" s="909">
        <f t="shared" si="9"/>
        <v>0</v>
      </c>
      <c r="G154" s="884"/>
      <c r="H154" s="311"/>
    </row>
    <row r="155" spans="1:8" s="307" customFormat="1" ht="33" customHeight="1">
      <c r="A155" s="885" t="s">
        <v>501</v>
      </c>
      <c r="B155" s="886" t="s">
        <v>291</v>
      </c>
      <c r="C155" s="884">
        <v>280000000</v>
      </c>
      <c r="D155" s="884">
        <v>300000000</v>
      </c>
      <c r="E155" s="884">
        <v>300000000</v>
      </c>
      <c r="F155" s="909">
        <f t="shared" si="9"/>
        <v>0</v>
      </c>
      <c r="G155" s="884"/>
      <c r="H155" s="311"/>
    </row>
    <row r="156" spans="1:8" s="307" customFormat="1" ht="33" customHeight="1">
      <c r="A156" s="885" t="s">
        <v>531</v>
      </c>
      <c r="B156" s="886" t="s">
        <v>201</v>
      </c>
      <c r="C156" s="884">
        <f>+'8 Pto.-Gastos-1(Transf. Act. F)'!AI26</f>
        <v>3000000</v>
      </c>
      <c r="D156" s="884">
        <f t="shared" si="7"/>
        <v>3000000</v>
      </c>
      <c r="E156" s="884">
        <v>2000000</v>
      </c>
      <c r="F156" s="909">
        <f t="shared" si="9"/>
        <v>-1000000</v>
      </c>
      <c r="G156" s="884"/>
      <c r="H156" s="311"/>
    </row>
    <row r="157" spans="1:8" s="307" customFormat="1" ht="33" customHeight="1">
      <c r="A157" s="885" t="s">
        <v>502</v>
      </c>
      <c r="B157" s="895" t="s">
        <v>289</v>
      </c>
      <c r="C157" s="884">
        <f>+'8 Pto.-Gastos-1(Transf. Act. F)'!AI27</f>
        <v>12000000</v>
      </c>
      <c r="D157" s="884">
        <f t="shared" si="7"/>
        <v>12000000</v>
      </c>
      <c r="E157" s="884">
        <v>8000000</v>
      </c>
      <c r="F157" s="909">
        <f t="shared" si="9"/>
        <v>-4000000</v>
      </c>
      <c r="G157" s="884"/>
      <c r="H157" s="311"/>
    </row>
    <row r="158" spans="1:8" s="307" customFormat="1" ht="33" customHeight="1">
      <c r="A158" s="885" t="s">
        <v>503</v>
      </c>
      <c r="B158" s="886" t="s">
        <v>580</v>
      </c>
      <c r="C158" s="884">
        <v>100000000</v>
      </c>
      <c r="D158" s="884">
        <v>90000000</v>
      </c>
      <c r="E158" s="884">
        <v>70000000</v>
      </c>
      <c r="F158" s="909">
        <f t="shared" si="9"/>
        <v>-20000000</v>
      </c>
      <c r="G158" s="884"/>
      <c r="H158" s="311"/>
    </row>
    <row r="159" spans="1:8" s="307" customFormat="1" ht="33" customHeight="1">
      <c r="A159" s="885" t="s">
        <v>504</v>
      </c>
      <c r="B159" s="886" t="s">
        <v>329</v>
      </c>
      <c r="C159" s="884">
        <v>9000000</v>
      </c>
      <c r="D159" s="884">
        <f t="shared" si="7"/>
        <v>9000000</v>
      </c>
      <c r="E159" s="884">
        <v>7500000</v>
      </c>
      <c r="F159" s="909">
        <f t="shared" si="9"/>
        <v>-1500000</v>
      </c>
      <c r="G159" s="884"/>
      <c r="H159" s="311"/>
    </row>
    <row r="160" spans="1:8" s="307" customFormat="1" ht="33" customHeight="1">
      <c r="A160" s="970"/>
      <c r="C160" s="783"/>
      <c r="D160" s="783"/>
      <c r="E160" s="783">
        <f t="shared" si="8"/>
        <v>0</v>
      </c>
      <c r="F160" s="783">
        <f t="shared" si="9"/>
        <v>0</v>
      </c>
      <c r="G160" s="783"/>
      <c r="H160" s="311"/>
    </row>
    <row r="161" spans="1:8" s="307" customFormat="1" ht="33" customHeight="1">
      <c r="A161" s="970"/>
      <c r="C161" s="783"/>
      <c r="D161" s="783"/>
      <c r="E161" s="783"/>
      <c r="F161" s="783"/>
      <c r="G161" s="783"/>
      <c r="H161" s="311"/>
    </row>
    <row r="162" spans="1:8" s="307" customFormat="1" ht="33" customHeight="1">
      <c r="A162" s="970"/>
      <c r="C162" s="783"/>
      <c r="D162" s="783"/>
      <c r="E162" s="783"/>
      <c r="F162" s="783"/>
      <c r="G162" s="783"/>
      <c r="H162" s="311"/>
    </row>
    <row r="163" spans="1:8" s="307" customFormat="1" ht="33" customHeight="1">
      <c r="A163" s="970"/>
      <c r="C163" s="783"/>
      <c r="D163" s="783"/>
      <c r="E163" s="783"/>
      <c r="F163" s="783"/>
      <c r="G163" s="783"/>
      <c r="H163" s="311"/>
    </row>
    <row r="164" spans="1:8" s="307" customFormat="1" ht="33" customHeight="1">
      <c r="A164" s="970"/>
      <c r="C164" s="783"/>
      <c r="D164" s="783"/>
      <c r="E164" s="783"/>
      <c r="F164" s="783"/>
      <c r="G164" s="783"/>
      <c r="H164" s="311"/>
    </row>
    <row r="165" spans="1:8" s="307" customFormat="1" ht="33" customHeight="1">
      <c r="A165" s="970"/>
      <c r="C165" s="783"/>
      <c r="D165" s="783"/>
      <c r="E165" s="783"/>
      <c r="F165" s="783"/>
      <c r="G165" s="783"/>
      <c r="H165" s="311"/>
    </row>
    <row r="166" spans="1:8" s="307" customFormat="1" ht="33" customHeight="1">
      <c r="A166" s="970"/>
      <c r="C166" s="783"/>
      <c r="D166" s="783"/>
      <c r="E166" s="783"/>
      <c r="F166" s="783"/>
      <c r="G166" s="783"/>
      <c r="H166" s="311"/>
    </row>
    <row r="167" spans="1:8" s="307" customFormat="1" ht="33" customHeight="1">
      <c r="A167" s="970"/>
      <c r="C167" s="783"/>
      <c r="D167" s="783"/>
      <c r="E167" s="783"/>
      <c r="F167" s="783"/>
      <c r="G167" s="783"/>
      <c r="H167" s="311"/>
    </row>
    <row r="168" spans="1:8" s="307" customFormat="1" ht="33" customHeight="1">
      <c r="A168" s="970"/>
      <c r="C168" s="783"/>
      <c r="D168" s="783"/>
      <c r="E168" s="783"/>
      <c r="F168" s="783"/>
      <c r="G168" s="783"/>
      <c r="H168" s="311"/>
    </row>
    <row r="169" spans="1:8" s="307" customFormat="1" ht="33" customHeight="1">
      <c r="A169" s="970"/>
      <c r="C169" s="783"/>
      <c r="D169" s="783"/>
      <c r="E169" s="783"/>
      <c r="F169" s="783"/>
      <c r="G169" s="783"/>
      <c r="H169" s="311"/>
    </row>
    <row r="170" spans="1:8" s="307" customFormat="1" ht="33" customHeight="1" thickBot="1">
      <c r="A170" s="970"/>
      <c r="C170" s="783"/>
      <c r="D170" s="783"/>
      <c r="E170" s="783"/>
      <c r="F170" s="783"/>
      <c r="G170" s="783"/>
      <c r="H170" s="311"/>
    </row>
    <row r="171" spans="1:8" s="307" customFormat="1" ht="33" customHeight="1" thickBot="1">
      <c r="A171" s="971">
        <v>26</v>
      </c>
      <c r="B171" s="972" t="s">
        <v>110</v>
      </c>
      <c r="C171" s="911">
        <f>SUM(C173:C187)</f>
        <v>114500000</v>
      </c>
      <c r="D171" s="861">
        <f>SUM(D173:D187)</f>
        <v>121500000</v>
      </c>
      <c r="E171" s="973">
        <f>SUM(E173:E187)</f>
        <v>84752000</v>
      </c>
      <c r="F171" s="911">
        <f t="shared" si="9"/>
        <v>-36748000</v>
      </c>
      <c r="G171" s="861"/>
      <c r="H171" s="311"/>
    </row>
    <row r="172" spans="1:8" s="307" customFormat="1" ht="33" customHeight="1">
      <c r="A172" s="919" t="s">
        <v>505</v>
      </c>
      <c r="B172" s="806" t="s">
        <v>142</v>
      </c>
      <c r="C172" s="862"/>
      <c r="D172" s="877"/>
      <c r="E172" s="924">
        <f t="shared" si="8"/>
        <v>0</v>
      </c>
      <c r="F172" s="877">
        <f t="shared" si="9"/>
        <v>0</v>
      </c>
      <c r="G172" s="877"/>
      <c r="H172" s="311"/>
    </row>
    <row r="173" spans="1:8" s="307" customFormat="1" ht="33" customHeight="1">
      <c r="A173" s="885" t="s">
        <v>506</v>
      </c>
      <c r="B173" s="886" t="s">
        <v>217</v>
      </c>
      <c r="C173" s="884">
        <f>+'8 Pto.-Gastos-1(Direc. y Coord.'!AC98</f>
        <v>3000000</v>
      </c>
      <c r="D173" s="884">
        <v>2000000</v>
      </c>
      <c r="E173" s="884">
        <f t="shared" si="8"/>
        <v>1660000</v>
      </c>
      <c r="F173" s="909">
        <f t="shared" si="9"/>
        <v>-340000</v>
      </c>
      <c r="G173" s="884"/>
      <c r="H173" s="311"/>
    </row>
    <row r="174" spans="1:8" s="307" customFormat="1" ht="33" customHeight="1">
      <c r="A174" s="885" t="s">
        <v>507</v>
      </c>
      <c r="B174" s="886" t="s">
        <v>112</v>
      </c>
      <c r="C174" s="884">
        <f>+'8 Pto.-Gastos-1(Direc. y Coord.'!AC99</f>
        <v>3000000</v>
      </c>
      <c r="D174" s="884">
        <v>11000000</v>
      </c>
      <c r="E174" s="884">
        <v>5000000</v>
      </c>
      <c r="F174" s="909">
        <f t="shared" si="9"/>
        <v>-6000000</v>
      </c>
      <c r="G174" s="884"/>
      <c r="H174" s="311"/>
    </row>
    <row r="175" spans="1:8" s="307" customFormat="1" ht="33" customHeight="1">
      <c r="A175" s="885" t="s">
        <v>508</v>
      </c>
      <c r="B175" s="886" t="s">
        <v>218</v>
      </c>
      <c r="C175" s="884">
        <f>+'8 Pto.-Gastos-1(Direc. y Coord.'!AC100</f>
        <v>100000</v>
      </c>
      <c r="D175" s="884">
        <f t="shared" ref="D175:D188" si="10">+C175</f>
        <v>100000</v>
      </c>
      <c r="E175" s="884">
        <f t="shared" si="8"/>
        <v>83000</v>
      </c>
      <c r="F175" s="909">
        <f t="shared" si="9"/>
        <v>-17000</v>
      </c>
      <c r="G175" s="884"/>
      <c r="H175" s="311"/>
    </row>
    <row r="176" spans="1:8" s="307" customFormat="1" ht="33" customHeight="1">
      <c r="A176" s="882" t="s">
        <v>509</v>
      </c>
      <c r="B176" s="883" t="s">
        <v>111</v>
      </c>
      <c r="C176" s="884"/>
      <c r="D176" s="884">
        <f t="shared" si="10"/>
        <v>0</v>
      </c>
      <c r="E176" s="884">
        <f t="shared" si="8"/>
        <v>0</v>
      </c>
      <c r="F176" s="909">
        <f t="shared" si="9"/>
        <v>0</v>
      </c>
      <c r="G176" s="884"/>
      <c r="H176" s="311"/>
    </row>
    <row r="177" spans="1:8" s="307" customFormat="1" ht="33" customHeight="1">
      <c r="A177" s="885" t="s">
        <v>510</v>
      </c>
      <c r="B177" s="886" t="s">
        <v>250</v>
      </c>
      <c r="C177" s="884">
        <v>30000000</v>
      </c>
      <c r="D177" s="884">
        <v>30000000</v>
      </c>
      <c r="E177" s="884">
        <v>8000000</v>
      </c>
      <c r="F177" s="909">
        <f t="shared" si="9"/>
        <v>-22000000</v>
      </c>
      <c r="G177" s="884"/>
      <c r="H177" s="311"/>
    </row>
    <row r="178" spans="1:8" s="307" customFormat="1" ht="33" customHeight="1">
      <c r="A178" s="885" t="s">
        <v>563</v>
      </c>
      <c r="B178" s="886" t="s">
        <v>551</v>
      </c>
      <c r="C178" s="884">
        <v>0</v>
      </c>
      <c r="D178" s="884">
        <f t="shared" si="10"/>
        <v>0</v>
      </c>
      <c r="E178" s="884">
        <f t="shared" si="8"/>
        <v>0</v>
      </c>
      <c r="F178" s="909">
        <f t="shared" si="9"/>
        <v>0</v>
      </c>
      <c r="G178" s="884"/>
      <c r="H178" s="311"/>
    </row>
    <row r="179" spans="1:8" s="307" customFormat="1" ht="33" customHeight="1">
      <c r="A179" s="885" t="s">
        <v>532</v>
      </c>
      <c r="B179" s="886" t="s">
        <v>382</v>
      </c>
      <c r="C179" s="884">
        <f>+'8 Pto.-Gastos-1(Direc. y Coord.'!AC103</f>
        <v>200000</v>
      </c>
      <c r="D179" s="884">
        <f t="shared" si="10"/>
        <v>200000</v>
      </c>
      <c r="E179" s="884">
        <f t="shared" si="8"/>
        <v>166000</v>
      </c>
      <c r="F179" s="909">
        <f t="shared" si="9"/>
        <v>-34000</v>
      </c>
      <c r="G179" s="884"/>
      <c r="H179" s="311"/>
    </row>
    <row r="180" spans="1:8" s="307" customFormat="1" ht="33" customHeight="1">
      <c r="A180" s="885" t="s">
        <v>513</v>
      </c>
      <c r="B180" s="889" t="s">
        <v>526</v>
      </c>
      <c r="C180" s="884">
        <f>+'8 Pto.-Gastos-1(Direc. y Coord.'!AC105</f>
        <v>1500000</v>
      </c>
      <c r="D180" s="884">
        <f t="shared" si="10"/>
        <v>1500000</v>
      </c>
      <c r="E180" s="884">
        <v>500000</v>
      </c>
      <c r="F180" s="909">
        <f t="shared" si="9"/>
        <v>-1000000</v>
      </c>
      <c r="G180" s="884"/>
      <c r="H180" s="311"/>
    </row>
    <row r="181" spans="1:8" s="307" customFormat="1" ht="33" customHeight="1">
      <c r="A181" s="885" t="s">
        <v>534</v>
      </c>
      <c r="B181" s="886" t="s">
        <v>374</v>
      </c>
      <c r="C181" s="884">
        <v>1500000</v>
      </c>
      <c r="D181" s="884">
        <f t="shared" si="10"/>
        <v>1500000</v>
      </c>
      <c r="E181" s="884">
        <v>500000</v>
      </c>
      <c r="F181" s="909">
        <f t="shared" si="9"/>
        <v>-1000000</v>
      </c>
      <c r="G181" s="884"/>
      <c r="H181" s="311"/>
    </row>
    <row r="182" spans="1:8" s="307" customFormat="1" ht="33" customHeight="1">
      <c r="A182" s="885" t="s">
        <v>514</v>
      </c>
      <c r="B182" s="886" t="s">
        <v>582</v>
      </c>
      <c r="C182" s="884">
        <v>47100000</v>
      </c>
      <c r="D182" s="884">
        <f t="shared" si="10"/>
        <v>47100000</v>
      </c>
      <c r="E182" s="884">
        <v>47100000</v>
      </c>
      <c r="F182" s="909">
        <f t="shared" si="9"/>
        <v>0</v>
      </c>
      <c r="G182" s="884"/>
      <c r="H182" s="311"/>
    </row>
    <row r="183" spans="1:8" s="307" customFormat="1" ht="33" customHeight="1">
      <c r="A183" s="885" t="s">
        <v>557</v>
      </c>
      <c r="B183" s="886" t="s">
        <v>559</v>
      </c>
      <c r="C183" s="884">
        <f>+'8 Pto.-Gastos-1(Direc. y Coord.'!AC107</f>
        <v>100000</v>
      </c>
      <c r="D183" s="884">
        <f t="shared" si="10"/>
        <v>100000</v>
      </c>
      <c r="E183" s="884">
        <f t="shared" si="8"/>
        <v>83000</v>
      </c>
      <c r="F183" s="909">
        <f t="shared" si="9"/>
        <v>-17000</v>
      </c>
      <c r="G183" s="884"/>
      <c r="H183" s="311"/>
    </row>
    <row r="184" spans="1:8" s="307" customFormat="1" ht="33" customHeight="1">
      <c r="A184" s="885" t="s">
        <v>558</v>
      </c>
      <c r="B184" s="886" t="s">
        <v>560</v>
      </c>
      <c r="C184" s="884">
        <f>+'8 Pto.-Gastos-1(Direc. y Coord.'!AC108</f>
        <v>2000000</v>
      </c>
      <c r="D184" s="884">
        <f t="shared" si="10"/>
        <v>2000000</v>
      </c>
      <c r="E184" s="884">
        <f t="shared" si="8"/>
        <v>1660000</v>
      </c>
      <c r="F184" s="909">
        <f t="shared" si="9"/>
        <v>-340000</v>
      </c>
      <c r="G184" s="884"/>
      <c r="H184" s="311"/>
    </row>
    <row r="185" spans="1:8" s="307" customFormat="1" ht="24" customHeight="1">
      <c r="A185" s="885" t="s">
        <v>561</v>
      </c>
      <c r="B185" s="886" t="s">
        <v>562</v>
      </c>
      <c r="C185" s="884">
        <f>+'8 Pto.-Gastos-1(Direc. y Coord.'!AC109</f>
        <v>26000000</v>
      </c>
      <c r="D185" s="884">
        <f t="shared" si="10"/>
        <v>26000000</v>
      </c>
      <c r="E185" s="884">
        <v>20000000</v>
      </c>
      <c r="F185" s="909">
        <f t="shared" si="9"/>
        <v>-6000000</v>
      </c>
      <c r="G185" s="884"/>
      <c r="H185" s="311"/>
    </row>
    <row r="186" spans="1:8" s="307" customFormat="1" ht="33" hidden="1" customHeight="1" thickBot="1">
      <c r="A186" s="885" t="s">
        <v>511</v>
      </c>
      <c r="B186" s="886" t="s">
        <v>376</v>
      </c>
      <c r="C186" s="884">
        <f>+'8 Pto.-Gastos-1(Direc. y Coord.'!AC110</f>
        <v>0</v>
      </c>
      <c r="D186" s="884">
        <f t="shared" si="10"/>
        <v>0</v>
      </c>
      <c r="E186" s="884">
        <f t="shared" si="8"/>
        <v>0</v>
      </c>
      <c r="F186" s="909">
        <f t="shared" si="9"/>
        <v>0</v>
      </c>
      <c r="G186" s="884"/>
      <c r="H186" s="311"/>
    </row>
    <row r="187" spans="1:8" s="307" customFormat="1" ht="33" hidden="1" customHeight="1" thickBot="1">
      <c r="A187" s="885" t="s">
        <v>512</v>
      </c>
      <c r="B187" s="886" t="s">
        <v>270</v>
      </c>
      <c r="C187" s="884">
        <f>+'8 Pto.-Gastos-1(Direc. y Coord.'!AC111</f>
        <v>0</v>
      </c>
      <c r="D187" s="884">
        <f t="shared" si="10"/>
        <v>0</v>
      </c>
      <c r="E187" s="884">
        <f t="shared" si="8"/>
        <v>0</v>
      </c>
      <c r="F187" s="909">
        <f t="shared" si="9"/>
        <v>0</v>
      </c>
      <c r="G187" s="884"/>
      <c r="H187" s="311"/>
    </row>
    <row r="188" spans="1:8" s="307" customFormat="1" ht="33" hidden="1" customHeight="1" thickBot="1">
      <c r="A188" s="925" t="s">
        <v>533</v>
      </c>
      <c r="B188" s="750" t="s">
        <v>373</v>
      </c>
      <c r="C188" s="777" t="e">
        <f>+#REF!</f>
        <v>#REF!</v>
      </c>
      <c r="D188" s="884" t="e">
        <f t="shared" si="10"/>
        <v>#REF!</v>
      </c>
      <c r="E188" s="884"/>
      <c r="F188" s="909" t="e">
        <f t="shared" si="9"/>
        <v>#REF!</v>
      </c>
      <c r="G188" s="884"/>
      <c r="H188" s="311"/>
    </row>
    <row r="189" spans="1:8" s="307" customFormat="1" ht="23.25" hidden="1" customHeight="1" thickBot="1">
      <c r="A189" s="916"/>
      <c r="B189" s="805"/>
      <c r="C189" s="780"/>
      <c r="D189" s="783"/>
      <c r="E189" s="917">
        <f t="shared" si="8"/>
        <v>0</v>
      </c>
      <c r="F189" s="783">
        <f t="shared" si="9"/>
        <v>0</v>
      </c>
      <c r="G189" s="783"/>
      <c r="H189" s="311"/>
    </row>
    <row r="190" spans="1:8" s="307" customFormat="1" ht="23.25" hidden="1" customHeight="1" thickBot="1">
      <c r="A190" s="926">
        <v>28</v>
      </c>
      <c r="B190" s="803" t="s">
        <v>92</v>
      </c>
      <c r="C190" s="779">
        <f>SUM(C191:C193)</f>
        <v>0</v>
      </c>
      <c r="D190" s="876"/>
      <c r="E190" s="927">
        <f t="shared" si="8"/>
        <v>0</v>
      </c>
      <c r="F190" s="876">
        <f t="shared" si="9"/>
        <v>0</v>
      </c>
      <c r="G190" s="876"/>
      <c r="H190" s="311"/>
    </row>
    <row r="191" spans="1:8" s="307" customFormat="1" ht="23.25" hidden="1" customHeight="1" thickBot="1">
      <c r="A191" s="928"/>
      <c r="B191" s="807" t="s">
        <v>141</v>
      </c>
      <c r="C191" s="777"/>
      <c r="D191" s="311"/>
      <c r="E191" s="920">
        <f t="shared" si="8"/>
        <v>0</v>
      </c>
      <c r="F191" s="311">
        <f t="shared" si="9"/>
        <v>0</v>
      </c>
      <c r="G191" s="311"/>
      <c r="H191" s="311"/>
    </row>
    <row r="192" spans="1:8" s="305" customFormat="1" ht="23.25" hidden="1" customHeight="1" thickBot="1">
      <c r="A192" s="929" t="s">
        <v>515</v>
      </c>
      <c r="B192" s="305" t="s">
        <v>113</v>
      </c>
      <c r="C192" s="778"/>
      <c r="D192" s="875"/>
      <c r="E192" s="930">
        <f t="shared" si="8"/>
        <v>0</v>
      </c>
      <c r="F192" s="875">
        <f t="shared" si="9"/>
        <v>0</v>
      </c>
      <c r="G192" s="875"/>
      <c r="H192" s="311"/>
    </row>
    <row r="193" spans="1:8" s="307" customFormat="1" ht="23.25" hidden="1" customHeight="1" thickBot="1">
      <c r="A193" s="925" t="s">
        <v>516</v>
      </c>
      <c r="B193" s="307" t="s">
        <v>240</v>
      </c>
      <c r="C193" s="777">
        <f>+'8 Pto.-Gastos-1 (Deuda pub.)'!AL24</f>
        <v>0</v>
      </c>
      <c r="D193" s="311"/>
      <c r="E193" s="920">
        <f t="shared" si="8"/>
        <v>0</v>
      </c>
      <c r="F193" s="311">
        <f t="shared" si="9"/>
        <v>0</v>
      </c>
      <c r="G193" s="311"/>
      <c r="H193" s="311"/>
    </row>
    <row r="194" spans="1:8" s="307" customFormat="1" ht="23.25" hidden="1" customHeight="1" thickBot="1">
      <c r="A194" s="931"/>
      <c r="C194" s="777"/>
      <c r="D194" s="311"/>
      <c r="E194" s="920">
        <f t="shared" si="8"/>
        <v>0</v>
      </c>
      <c r="F194" s="311">
        <f t="shared" si="9"/>
        <v>0</v>
      </c>
      <c r="G194" s="311"/>
      <c r="H194" s="311"/>
    </row>
    <row r="195" spans="1:8" s="307" customFormat="1" ht="23.25" hidden="1" customHeight="1" thickBot="1">
      <c r="A195" s="918" t="s">
        <v>517</v>
      </c>
      <c r="B195" s="808" t="s">
        <v>230</v>
      </c>
      <c r="C195" s="779">
        <f>SUM(C196:C198)</f>
        <v>0</v>
      </c>
      <c r="D195" s="876"/>
      <c r="E195" s="927">
        <f t="shared" si="8"/>
        <v>0</v>
      </c>
      <c r="F195" s="876">
        <f t="shared" si="9"/>
        <v>0</v>
      </c>
      <c r="G195" s="876"/>
      <c r="H195" s="311"/>
    </row>
    <row r="196" spans="1:8" s="307" customFormat="1" ht="23.25" hidden="1" customHeight="1" thickBot="1">
      <c r="A196" s="919" t="s">
        <v>518</v>
      </c>
      <c r="B196" s="809" t="s">
        <v>86</v>
      </c>
      <c r="C196" s="777">
        <f>+'8 Pto.-Gastos-1 (Deuda pub.)'!AL20</f>
        <v>0</v>
      </c>
      <c r="D196" s="311"/>
      <c r="E196" s="920">
        <f t="shared" si="8"/>
        <v>0</v>
      </c>
      <c r="F196" s="311">
        <f t="shared" si="9"/>
        <v>0</v>
      </c>
      <c r="G196" s="311"/>
      <c r="H196" s="311"/>
    </row>
    <row r="197" spans="1:8" s="307" customFormat="1" ht="23.25" hidden="1" customHeight="1" thickBot="1">
      <c r="A197" s="925" t="s">
        <v>519</v>
      </c>
      <c r="B197" s="307" t="s">
        <v>203</v>
      </c>
      <c r="C197" s="781"/>
      <c r="D197" s="878"/>
      <c r="E197" s="932"/>
      <c r="F197" s="878">
        <f t="shared" si="9"/>
        <v>0</v>
      </c>
      <c r="G197" s="878"/>
      <c r="H197" s="311"/>
    </row>
    <row r="198" spans="1:8" s="307" customFormat="1" ht="23.25" hidden="1" customHeight="1" thickBot="1">
      <c r="A198" s="931"/>
      <c r="B198" s="307" t="s">
        <v>204</v>
      </c>
      <c r="C198" s="777">
        <f>+'8 Pto.-Gastos-1 (Deuda pub.)'!AL21</f>
        <v>0</v>
      </c>
      <c r="D198" s="311"/>
      <c r="E198" s="920">
        <f t="shared" si="8"/>
        <v>0</v>
      </c>
      <c r="F198" s="311">
        <f t="shared" si="9"/>
        <v>0</v>
      </c>
      <c r="G198" s="311"/>
      <c r="H198" s="311"/>
    </row>
    <row r="199" spans="1:8" s="307" customFormat="1" ht="23.25" customHeight="1" thickBot="1">
      <c r="A199" s="931"/>
      <c r="C199" s="982"/>
      <c r="D199" s="311"/>
      <c r="E199" s="920"/>
      <c r="F199" s="311"/>
      <c r="G199" s="311"/>
      <c r="H199" s="311"/>
    </row>
    <row r="200" spans="1:8" s="307" customFormat="1" ht="23.25" customHeight="1" thickBot="1">
      <c r="A200" s="918" t="s">
        <v>520</v>
      </c>
      <c r="B200" s="803" t="s">
        <v>114</v>
      </c>
      <c r="C200" s="861">
        <f>SUM(C201:C201)</f>
        <v>45499207.869999997</v>
      </c>
      <c r="D200" s="861">
        <f>SUM(D201:D201)</f>
        <v>45499207.869999997</v>
      </c>
      <c r="E200" s="779">
        <f>SUM(E201:E201)</f>
        <v>13023888</v>
      </c>
      <c r="F200" s="911">
        <f t="shared" si="9"/>
        <v>-32475319.869999997</v>
      </c>
      <c r="G200" s="861"/>
      <c r="H200" s="311"/>
    </row>
    <row r="201" spans="1:8" s="307" customFormat="1" ht="25.5" customHeight="1" thickBot="1">
      <c r="A201" s="928" t="s">
        <v>521</v>
      </c>
      <c r="B201" s="977" t="s">
        <v>241</v>
      </c>
      <c r="C201" s="858">
        <v>45499207.869999997</v>
      </c>
      <c r="D201" s="311">
        <f>+C201</f>
        <v>45499207.869999997</v>
      </c>
      <c r="E201" s="920">
        <f>10000000+3023888</f>
        <v>13023888</v>
      </c>
      <c r="F201" s="311">
        <f t="shared" si="9"/>
        <v>-32475319.869999997</v>
      </c>
      <c r="G201" s="311"/>
      <c r="H201" s="311"/>
    </row>
    <row r="202" spans="1:8" s="424" customFormat="1" ht="32.25" customHeight="1" thickBot="1">
      <c r="A202" s="978"/>
      <c r="B202" s="979" t="s">
        <v>254</v>
      </c>
      <c r="C202" s="980">
        <f>+C8+C42+C105+C142+C171+C190+C195+C200</f>
        <v>1316083696.8699999</v>
      </c>
      <c r="D202" s="980">
        <f>+D8+D42+D105+D142+D171+D190+D195+D200</f>
        <v>1296629176.2033331</v>
      </c>
      <c r="E202" s="981">
        <f>+E8+E42+E105+E142+E171+E190+E195+E200</f>
        <v>1108517388</v>
      </c>
      <c r="F202" s="913">
        <f t="shared" si="9"/>
        <v>-188111788.20333314</v>
      </c>
      <c r="G202" s="863"/>
      <c r="H202" s="425"/>
    </row>
    <row r="203" spans="1:8" s="310" customFormat="1" ht="32.25" customHeight="1">
      <c r="A203" s="795"/>
      <c r="B203" s="305"/>
      <c r="C203" s="782"/>
      <c r="D203" s="782"/>
      <c r="E203" s="782"/>
      <c r="F203" s="782"/>
      <c r="G203" s="782"/>
      <c r="H203" s="514"/>
    </row>
    <row r="204" spans="1:8" s="310" customFormat="1" ht="32.25" customHeight="1">
      <c r="A204" s="795"/>
      <c r="B204" s="305"/>
      <c r="C204" s="782"/>
      <c r="D204" s="782"/>
      <c r="E204" s="782"/>
      <c r="F204" s="782"/>
      <c r="G204" s="782"/>
      <c r="H204" s="514"/>
    </row>
    <row r="205" spans="1:8" s="310" customFormat="1" ht="32.25" customHeight="1">
      <c r="A205" s="795"/>
      <c r="B205" s="305"/>
      <c r="C205" s="782"/>
      <c r="D205" s="782"/>
      <c r="E205" s="782"/>
      <c r="F205" s="782"/>
      <c r="G205" s="782"/>
      <c r="H205" s="514"/>
    </row>
    <row r="206" spans="1:8" s="310" customFormat="1" ht="32.25" customHeight="1">
      <c r="A206" s="795"/>
      <c r="B206" s="305"/>
      <c r="C206" s="782"/>
      <c r="D206" s="782"/>
      <c r="E206" s="782"/>
      <c r="F206" s="782"/>
      <c r="G206" s="782"/>
      <c r="H206" s="514"/>
    </row>
    <row r="207" spans="1:8" s="309" customFormat="1" ht="32.25" customHeight="1">
      <c r="A207" s="1167"/>
      <c r="B207" s="1172" t="s">
        <v>615</v>
      </c>
      <c r="C207" s="1168" t="e">
        <f>+#REF!-C202</f>
        <v>#REF!</v>
      </c>
      <c r="D207" s="1168" t="e">
        <f>+#REF!-D202</f>
        <v>#REF!</v>
      </c>
      <c r="E207" s="1168"/>
      <c r="F207" s="899"/>
      <c r="G207" s="899"/>
      <c r="H207" s="312"/>
    </row>
    <row r="208" spans="1:8" s="309" customFormat="1" ht="32.25" customHeight="1">
      <c r="A208" s="1169"/>
      <c r="B208" s="1171" t="s">
        <v>614</v>
      </c>
      <c r="C208" s="783"/>
      <c r="D208" s="1170" t="e">
        <f>+D207/#REF!</f>
        <v>#REF!</v>
      </c>
      <c r="E208" s="1170"/>
      <c r="F208" s="900"/>
      <c r="G208" s="900"/>
      <c r="H208" s="312"/>
    </row>
    <row r="209" spans="1:8" s="309" customFormat="1" ht="32.25" customHeight="1">
      <c r="A209" s="970"/>
      <c r="B209" s="307"/>
      <c r="C209" s="783"/>
      <c r="D209" s="783"/>
      <c r="E209" s="783"/>
      <c r="F209" s="313"/>
      <c r="G209" s="313"/>
      <c r="H209" s="312"/>
    </row>
    <row r="210" spans="1:8" s="309" customFormat="1" ht="32.25" customHeight="1">
      <c r="A210" s="794"/>
      <c r="C210" s="313"/>
      <c r="D210" s="313"/>
      <c r="E210" s="313"/>
      <c r="F210" s="313"/>
      <c r="G210" s="313"/>
      <c r="H210" s="312"/>
    </row>
    <row r="211" spans="1:8" s="309" customFormat="1" ht="32.25" customHeight="1">
      <c r="A211" s="794"/>
      <c r="C211" s="313"/>
      <c r="D211" s="313"/>
      <c r="E211" s="313"/>
      <c r="F211" s="313"/>
      <c r="G211" s="313"/>
      <c r="H211" s="312"/>
    </row>
    <row r="212" spans="1:8" s="309" customFormat="1" ht="32.25" customHeight="1">
      <c r="A212" s="794"/>
      <c r="C212" s="313"/>
      <c r="D212" s="313"/>
      <c r="E212" s="313"/>
      <c r="F212" s="313"/>
      <c r="G212" s="313"/>
      <c r="H212" s="312"/>
    </row>
    <row r="213" spans="1:8" s="309" customFormat="1" ht="32.25" customHeight="1">
      <c r="A213" s="794"/>
      <c r="C213" s="313"/>
      <c r="D213" s="313"/>
      <c r="E213" s="313"/>
      <c r="F213" s="313"/>
      <c r="G213" s="313"/>
      <c r="H213" s="312"/>
    </row>
    <row r="214" spans="1:8" s="309" customFormat="1" ht="32.25" customHeight="1">
      <c r="A214" s="794"/>
      <c r="C214" s="313"/>
      <c r="D214" s="313"/>
      <c r="E214" s="313"/>
      <c r="F214" s="313"/>
      <c r="G214" s="313"/>
      <c r="H214" s="312"/>
    </row>
    <row r="215" spans="1:8" s="309" customFormat="1" ht="32.25" customHeight="1">
      <c r="A215" s="794"/>
      <c r="C215" s="313"/>
      <c r="D215" s="313"/>
      <c r="E215" s="313"/>
      <c r="F215" s="313"/>
      <c r="G215" s="313"/>
      <c r="H215" s="312"/>
    </row>
    <row r="216" spans="1:8" s="309" customFormat="1" ht="32.25" customHeight="1">
      <c r="A216" s="794"/>
      <c r="C216" s="313"/>
      <c r="D216" s="313"/>
      <c r="E216" s="313"/>
      <c r="F216" s="313"/>
      <c r="G216" s="313"/>
      <c r="H216" s="312"/>
    </row>
    <row r="217" spans="1:8" s="309" customFormat="1" ht="32.25" customHeight="1">
      <c r="A217" s="794"/>
      <c r="C217" s="313"/>
      <c r="D217" s="313"/>
      <c r="E217" s="313"/>
      <c r="F217" s="313"/>
      <c r="G217" s="313"/>
      <c r="H217" s="312"/>
    </row>
    <row r="218" spans="1:8" s="309" customFormat="1" ht="32.25" customHeight="1">
      <c r="A218" s="794"/>
      <c r="C218" s="313"/>
      <c r="D218" s="313"/>
      <c r="E218" s="313"/>
      <c r="F218" s="313"/>
      <c r="G218" s="313"/>
      <c r="H218" s="312"/>
    </row>
    <row r="219" spans="1:8" s="309" customFormat="1" ht="32.25" customHeight="1">
      <c r="A219" s="794"/>
      <c r="C219" s="313"/>
      <c r="D219" s="313"/>
      <c r="E219" s="313"/>
      <c r="F219" s="313"/>
      <c r="G219" s="313"/>
      <c r="H219" s="312"/>
    </row>
    <row r="220" spans="1:8" s="309" customFormat="1" ht="32.25" customHeight="1">
      <c r="A220" s="794"/>
      <c r="C220" s="313"/>
      <c r="D220" s="313"/>
      <c r="E220" s="313"/>
      <c r="F220" s="313"/>
      <c r="G220" s="313"/>
      <c r="H220" s="312"/>
    </row>
    <row r="221" spans="1:8" s="309" customFormat="1" ht="32.25" customHeight="1">
      <c r="A221" s="794"/>
      <c r="C221" s="313"/>
      <c r="D221" s="313"/>
      <c r="E221" s="313"/>
      <c r="F221" s="313"/>
      <c r="G221" s="313"/>
      <c r="H221" s="312"/>
    </row>
    <row r="222" spans="1:8" s="309" customFormat="1" ht="32.25" customHeight="1">
      <c r="A222" s="794"/>
      <c r="C222" s="313"/>
      <c r="D222" s="313"/>
      <c r="E222" s="313"/>
      <c r="F222" s="313"/>
      <c r="G222" s="313"/>
      <c r="H222" s="312"/>
    </row>
    <row r="223" spans="1:8" s="309" customFormat="1" ht="32.25" customHeight="1">
      <c r="A223" s="794"/>
      <c r="C223" s="313"/>
      <c r="D223" s="313"/>
      <c r="E223" s="313"/>
      <c r="F223" s="313"/>
      <c r="G223" s="313"/>
      <c r="H223" s="312"/>
    </row>
    <row r="224" spans="1:8" s="309" customFormat="1" ht="32.25" customHeight="1">
      <c r="A224" s="794"/>
      <c r="C224" s="313"/>
      <c r="D224" s="313"/>
      <c r="E224" s="313"/>
      <c r="F224" s="313"/>
      <c r="G224" s="313"/>
      <c r="H224" s="312"/>
    </row>
    <row r="225" spans="1:8" s="309" customFormat="1" ht="32.25" customHeight="1">
      <c r="A225" s="794"/>
      <c r="C225" s="313"/>
      <c r="D225" s="313"/>
      <c r="E225" s="313"/>
      <c r="F225" s="313"/>
      <c r="G225" s="313"/>
      <c r="H225" s="312"/>
    </row>
    <row r="226" spans="1:8" s="309" customFormat="1">
      <c r="A226" s="794"/>
      <c r="C226" s="313"/>
      <c r="D226" s="313"/>
      <c r="E226" s="313"/>
      <c r="F226" s="313"/>
      <c r="G226" s="313"/>
      <c r="H226" s="312"/>
    </row>
    <row r="227" spans="1:8" s="309" customFormat="1">
      <c r="A227" s="794"/>
      <c r="C227" s="313"/>
      <c r="D227" s="313"/>
      <c r="E227" s="313"/>
      <c r="F227" s="313"/>
      <c r="G227" s="313"/>
      <c r="H227" s="312"/>
    </row>
  </sheetData>
  <autoFilter ref="A7:J202" xr:uid="{00000000-0009-0000-0000-00000F000000}"/>
  <mergeCells count="3">
    <mergeCell ref="B6:B7"/>
    <mergeCell ref="A4:E4"/>
    <mergeCell ref="A3:E3"/>
  </mergeCells>
  <printOptions horizontalCentered="1"/>
  <pageMargins left="0.19685039370078741" right="0.19685039370078741" top="0.59055118110236227" bottom="0.19685039370078741" header="0.19685039370078741" footer="0.19685039370078741"/>
  <pageSetup scale="6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16"/>
  <sheetViews>
    <sheetView view="pageBreakPreview" topLeftCell="A4" zoomScaleNormal="100" zoomScaleSheetLayoutView="100" workbookViewId="0">
      <selection activeCell="E7" sqref="E7"/>
    </sheetView>
  </sheetViews>
  <sheetFormatPr baseColWidth="10" defaultColWidth="9.140625" defaultRowHeight="12.75"/>
  <cols>
    <col min="1" max="1" width="11.42578125" customWidth="1"/>
    <col min="2" max="2" width="4.28515625" style="933" customWidth="1"/>
    <col min="3" max="3" width="9" customWidth="1"/>
    <col min="4" max="4" width="75.42578125" customWidth="1"/>
    <col min="5" max="5" width="37.28515625" style="901" customWidth="1"/>
    <col min="6" max="6" width="34.42578125" customWidth="1"/>
    <col min="7" max="256" width="11.42578125" customWidth="1"/>
  </cols>
  <sheetData>
    <row r="1" spans="3:6" ht="52.5" customHeight="1">
      <c r="C1" s="1151" t="s">
        <v>593</v>
      </c>
      <c r="D1" s="1151"/>
      <c r="E1" s="1151"/>
      <c r="F1" s="1151"/>
    </row>
    <row r="2" spans="3:6" ht="50.25" customHeight="1">
      <c r="C2" s="937"/>
      <c r="D2" s="1151" t="s">
        <v>596</v>
      </c>
      <c r="E2" s="1151"/>
      <c r="F2" s="1151"/>
    </row>
    <row r="3" spans="3:6" ht="68.25" customHeight="1">
      <c r="C3" s="938" t="s">
        <v>595</v>
      </c>
      <c r="D3" s="938" t="s">
        <v>592</v>
      </c>
      <c r="E3" s="938" t="s">
        <v>594</v>
      </c>
      <c r="F3" s="938" t="s">
        <v>591</v>
      </c>
    </row>
    <row r="4" spans="3:6" ht="101.25" customHeight="1">
      <c r="C4" s="943">
        <v>1</v>
      </c>
      <c r="D4" s="939" t="s">
        <v>583</v>
      </c>
      <c r="E4" s="944">
        <f>+'PRESUPUESTO 2023'!E8</f>
        <v>433824500</v>
      </c>
      <c r="F4" s="940">
        <f>+E4/$E$12</f>
        <v>0.39135561128428598</v>
      </c>
    </row>
    <row r="5" spans="3:6" ht="126" customHeight="1">
      <c r="C5" s="943">
        <v>2</v>
      </c>
      <c r="D5" s="939" t="s">
        <v>587</v>
      </c>
      <c r="E5" s="944">
        <f>+'PRESUPUESTO 2023'!E156+'PRESUPUESTO 2023'!E157+'PRESUPUESTO 2023'!E158+'PRESUPUESTO 2023'!E159+'PRESUPUESTO 2023'!E148+'PRESUPUESTO 2023'!E149+'PRESUPUESTO 2023'!E85</f>
        <v>100215000</v>
      </c>
      <c r="F5" s="940">
        <f t="shared" ref="F5:F11" si="0">+E5/$E$12</f>
        <v>9.0404535900703437E-2</v>
      </c>
    </row>
    <row r="6" spans="3:6" ht="101.25" customHeight="1">
      <c r="C6" s="943">
        <v>3</v>
      </c>
      <c r="D6" s="939" t="s">
        <v>584</v>
      </c>
      <c r="E6" s="944">
        <f>+'PRESUPUESTO 2023'!E185+'PRESUPUESTO 2023'!E182</f>
        <v>67100000</v>
      </c>
      <c r="F6" s="940">
        <f t="shared" si="0"/>
        <v>6.0531301291595077E-2</v>
      </c>
    </row>
    <row r="7" spans="3:6" ht="101.25" customHeight="1">
      <c r="C7" s="943">
        <v>4</v>
      </c>
      <c r="D7" s="939" t="s">
        <v>585</v>
      </c>
      <c r="E7" s="944">
        <f>+'PRESUPUESTO 2023'!E155</f>
        <v>300000000</v>
      </c>
      <c r="F7" s="940">
        <f t="shared" si="0"/>
        <v>0.27063174944081259</v>
      </c>
    </row>
    <row r="8" spans="3:6" ht="125.25" customHeight="1">
      <c r="C8" s="943">
        <v>5</v>
      </c>
      <c r="D8" s="939" t="s">
        <v>601</v>
      </c>
      <c r="E8" s="944">
        <f>+'PRESUPUESTO 2023'!E42</f>
        <v>117367000</v>
      </c>
      <c r="F8" s="940">
        <f t="shared" si="0"/>
        <v>0.10587745512206616</v>
      </c>
    </row>
    <row r="9" spans="3:6" ht="84.75" customHeight="1">
      <c r="C9" s="943">
        <v>6</v>
      </c>
      <c r="D9" s="939" t="s">
        <v>590</v>
      </c>
      <c r="E9" s="944">
        <f>+'PRESUPUESTO 2023'!E105</f>
        <v>62489000</v>
      </c>
      <c r="F9" s="940">
        <f t="shared" si="0"/>
        <v>5.6371691302689785E-2</v>
      </c>
    </row>
    <row r="10" spans="3:6" ht="44.25" customHeight="1">
      <c r="C10" s="943">
        <v>7</v>
      </c>
      <c r="D10" s="939" t="s">
        <v>586</v>
      </c>
      <c r="E10" s="944">
        <f>+'PRESUPUESTO 2023'!E201</f>
        <v>13023888</v>
      </c>
      <c r="F10" s="940">
        <f t="shared" si="0"/>
        <v>1.1748925313204019E-2</v>
      </c>
    </row>
    <row r="11" spans="3:6" ht="101.25" customHeight="1">
      <c r="C11" s="943">
        <v>8</v>
      </c>
      <c r="D11" s="939" t="s">
        <v>588</v>
      </c>
      <c r="E11" s="944">
        <v>14498000</v>
      </c>
      <c r="F11" s="940">
        <f t="shared" si="0"/>
        <v>1.3078730344643002E-2</v>
      </c>
    </row>
    <row r="12" spans="3:6" ht="71.25" customHeight="1">
      <c r="C12" s="937"/>
      <c r="D12" s="941" t="s">
        <v>589</v>
      </c>
      <c r="E12" s="945">
        <f>SUM(E4:E11)</f>
        <v>1108517388</v>
      </c>
      <c r="F12" s="942">
        <f>SUM(F4:F11)</f>
        <v>1</v>
      </c>
    </row>
    <row r="16" spans="3:6">
      <c r="E16" s="902"/>
    </row>
  </sheetData>
  <mergeCells count="2">
    <mergeCell ref="C1:F1"/>
    <mergeCell ref="D2:F2"/>
  </mergeCells>
  <pageMargins left="0.7" right="0.7" top="0.75" bottom="0.75" header="0.3" footer="0.3"/>
  <pageSetup paperSize="9"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B683-95AD-4D29-8C61-99BD9B229208}">
  <dimension ref="A1:F22"/>
  <sheetViews>
    <sheetView view="pageBreakPreview" topLeftCell="A7" zoomScaleNormal="100" zoomScaleSheetLayoutView="100" workbookViewId="0">
      <selection activeCell="D9" sqref="D9"/>
    </sheetView>
  </sheetViews>
  <sheetFormatPr baseColWidth="10" defaultColWidth="9.140625" defaultRowHeight="12.75"/>
  <cols>
    <col min="1" max="1" width="11.42578125" style="934" customWidth="1"/>
    <col min="2" max="2" width="4.28515625" style="934" customWidth="1"/>
    <col min="3" max="3" width="9" style="934" customWidth="1"/>
    <col min="4" max="4" width="64.7109375" style="934" customWidth="1"/>
    <col min="5" max="5" width="34.42578125" style="901" customWidth="1"/>
    <col min="6" max="6" width="34.42578125" style="934" customWidth="1"/>
    <col min="7" max="256" width="11.42578125" style="934" customWidth="1"/>
    <col min="257" max="16384" width="9.140625" style="934"/>
  </cols>
  <sheetData>
    <row r="1" spans="1:6" ht="52.5" customHeight="1">
      <c r="A1" s="1152" t="s">
        <v>593</v>
      </c>
      <c r="B1" s="1153"/>
      <c r="C1" s="1153"/>
      <c r="D1" s="1153"/>
      <c r="E1" s="1153"/>
      <c r="F1" s="1154"/>
    </row>
    <row r="2" spans="1:6" ht="50.25" customHeight="1">
      <c r="A2" s="1161" t="s">
        <v>596</v>
      </c>
      <c r="B2" s="1162"/>
      <c r="C2" s="1162"/>
      <c r="D2" s="1162"/>
      <c r="E2" s="1162"/>
      <c r="F2" s="1163"/>
    </row>
    <row r="3" spans="1:6" ht="68.25" customHeight="1">
      <c r="A3" s="1164" t="s">
        <v>592</v>
      </c>
      <c r="B3" s="1165"/>
      <c r="C3" s="1165"/>
      <c r="D3" s="1166"/>
      <c r="E3" s="946" t="s">
        <v>594</v>
      </c>
      <c r="F3" s="953" t="s">
        <v>591</v>
      </c>
    </row>
    <row r="4" spans="1:6" ht="68.25" customHeight="1">
      <c r="A4" s="1155" t="s">
        <v>604</v>
      </c>
      <c r="B4" s="1156"/>
      <c r="C4" s="1156"/>
      <c r="D4" s="1157"/>
      <c r="E4" s="948">
        <v>1107517388</v>
      </c>
      <c r="F4" s="954">
        <f>+E4/$E$18</f>
        <v>0.99909789416853068</v>
      </c>
    </row>
    <row r="5" spans="1:6" ht="68.25" customHeight="1">
      <c r="A5" s="1155" t="s">
        <v>605</v>
      </c>
      <c r="B5" s="1156"/>
      <c r="C5" s="1156"/>
      <c r="D5" s="1157"/>
      <c r="E5" s="947">
        <v>1000000</v>
      </c>
      <c r="F5" s="954">
        <f>+E5/$E$18</f>
        <v>9.0210583146937517E-4</v>
      </c>
    </row>
    <row r="6" spans="1:6" ht="68.25" customHeight="1" thickBot="1">
      <c r="A6" s="1158" t="s">
        <v>606</v>
      </c>
      <c r="B6" s="1159"/>
      <c r="C6" s="1159"/>
      <c r="D6" s="1160"/>
      <c r="E6" s="955">
        <v>1108517388</v>
      </c>
      <c r="F6" s="956">
        <f>+E6/$E$18</f>
        <v>1</v>
      </c>
    </row>
    <row r="7" spans="1:6" ht="68.25" customHeight="1" thickBot="1">
      <c r="A7" s="1022" t="s">
        <v>607</v>
      </c>
      <c r="B7" s="1022"/>
      <c r="C7" s="1022"/>
      <c r="D7" s="1022"/>
      <c r="E7" s="957"/>
      <c r="F7" s="957"/>
    </row>
    <row r="8" spans="1:6" ht="68.25" customHeight="1">
      <c r="A8" s="958"/>
      <c r="B8" s="959"/>
      <c r="C8" s="960" t="s">
        <v>595</v>
      </c>
      <c r="D8" s="961" t="s">
        <v>610</v>
      </c>
      <c r="E8" s="962"/>
      <c r="F8" s="963"/>
    </row>
    <row r="9" spans="1:6" ht="88.5" customHeight="1">
      <c r="A9" s="355"/>
      <c r="B9" s="1"/>
      <c r="C9" s="952">
        <v>1</v>
      </c>
      <c r="D9" s="949" t="s">
        <v>608</v>
      </c>
      <c r="E9" s="950">
        <v>403824500</v>
      </c>
      <c r="F9" s="954">
        <f t="shared" ref="F9:F15" si="0">+E9/$E$18</f>
        <v>0.3642924363402047</v>
      </c>
    </row>
    <row r="10" spans="1:6" ht="47.25" customHeight="1">
      <c r="A10" s="355"/>
      <c r="B10" s="1"/>
      <c r="C10" s="952">
        <v>2</v>
      </c>
      <c r="D10" s="949" t="s">
        <v>599</v>
      </c>
      <c r="E10" s="950">
        <v>30000000</v>
      </c>
      <c r="F10" s="954">
        <f t="shared" si="0"/>
        <v>2.7063174944081256E-2</v>
      </c>
    </row>
    <row r="11" spans="1:6" ht="99.75" customHeight="1">
      <c r="A11" s="355"/>
      <c r="B11" s="1"/>
      <c r="C11" s="952">
        <v>3</v>
      </c>
      <c r="D11" s="949" t="s">
        <v>609</v>
      </c>
      <c r="E11" s="950">
        <f>+'PRESUPUESTO 2023'!E155</f>
        <v>300000000</v>
      </c>
      <c r="F11" s="954">
        <f t="shared" si="0"/>
        <v>0.27063174944081259</v>
      </c>
    </row>
    <row r="12" spans="1:6" ht="125.25" customHeight="1">
      <c r="A12" s="355"/>
      <c r="B12" s="1"/>
      <c r="C12" s="952">
        <v>4</v>
      </c>
      <c r="D12" s="949" t="s">
        <v>611</v>
      </c>
      <c r="E12" s="950">
        <f>+'PRESUPUESTO 2023'!E42</f>
        <v>117367000</v>
      </c>
      <c r="F12" s="954">
        <f t="shared" si="0"/>
        <v>0.10587745512206616</v>
      </c>
    </row>
    <row r="13" spans="1:6" ht="86.25" customHeight="1">
      <c r="A13" s="355"/>
      <c r="B13" s="1"/>
      <c r="C13" s="952">
        <v>5</v>
      </c>
      <c r="D13" s="949" t="s">
        <v>590</v>
      </c>
      <c r="E13" s="950">
        <f>+'PRESUPUESTO 2023'!E105</f>
        <v>62489000</v>
      </c>
      <c r="F13" s="954">
        <f t="shared" si="0"/>
        <v>5.6371691302689785E-2</v>
      </c>
    </row>
    <row r="14" spans="1:6" ht="101.25" hidden="1" customHeight="1">
      <c r="A14" s="355"/>
      <c r="B14" s="1"/>
      <c r="C14" s="952"/>
      <c r="D14" s="949"/>
      <c r="E14" s="950"/>
      <c r="F14" s="954">
        <f t="shared" si="0"/>
        <v>0</v>
      </c>
    </row>
    <row r="15" spans="1:6" ht="101.25" hidden="1" customHeight="1">
      <c r="A15" s="355"/>
      <c r="B15" s="1"/>
      <c r="C15" s="952"/>
      <c r="D15" s="949"/>
      <c r="E15" s="950"/>
      <c r="F15" s="954">
        <f t="shared" si="0"/>
        <v>0</v>
      </c>
    </row>
    <row r="16" spans="1:6" ht="24.75" customHeight="1">
      <c r="A16" s="355"/>
      <c r="B16" s="1"/>
      <c r="C16" s="952"/>
      <c r="D16" s="951" t="s">
        <v>600</v>
      </c>
      <c r="E16" s="950">
        <f>+E9+E10+E11+E12+E13</f>
        <v>913680500</v>
      </c>
      <c r="F16" s="954">
        <v>0.80620000000000003</v>
      </c>
    </row>
    <row r="17" spans="1:6" ht="42.75" customHeight="1">
      <c r="A17" s="355"/>
      <c r="B17" s="1"/>
      <c r="C17" s="952"/>
      <c r="D17" s="951" t="s">
        <v>603</v>
      </c>
      <c r="E17" s="950">
        <f>+E18-E16</f>
        <v>194836888</v>
      </c>
      <c r="F17" s="954">
        <v>0.1938</v>
      </c>
    </row>
    <row r="18" spans="1:6" ht="49.5" customHeight="1" thickBot="1">
      <c r="A18" s="217"/>
      <c r="B18" s="218"/>
      <c r="C18" s="964"/>
      <c r="D18" s="965" t="s">
        <v>602</v>
      </c>
      <c r="E18" s="966">
        <v>1108517388</v>
      </c>
      <c r="F18" s="967">
        <v>1</v>
      </c>
    </row>
    <row r="22" spans="1:6">
      <c r="E22" s="902"/>
    </row>
  </sheetData>
  <mergeCells count="7">
    <mergeCell ref="A7:D7"/>
    <mergeCell ref="A1:F1"/>
    <mergeCell ref="A4:D4"/>
    <mergeCell ref="A5:D5"/>
    <mergeCell ref="A6:D6"/>
    <mergeCell ref="A2:F2"/>
    <mergeCell ref="A3:D3"/>
  </mergeCells>
  <pageMargins left="0.19685039370078741" right="0.11811023622047245" top="1.1417322834645669" bottom="0.15748031496062992" header="0" footer="0.19685039370078741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61"/>
  <sheetViews>
    <sheetView zoomScale="60" zoomScaleNormal="60" workbookViewId="0">
      <selection activeCell="A7" sqref="A7"/>
    </sheetView>
  </sheetViews>
  <sheetFormatPr baseColWidth="10" defaultColWidth="9.140625" defaultRowHeight="12.75"/>
  <cols>
    <col min="1" max="1" width="17.7109375" customWidth="1"/>
    <col min="2" max="2" width="14.5703125" customWidth="1"/>
    <col min="3" max="4" width="11.42578125" customWidth="1"/>
    <col min="5" max="5" width="16.7109375" customWidth="1"/>
    <col min="6" max="6" width="14.85546875" customWidth="1"/>
    <col min="7" max="7" width="13.7109375" customWidth="1"/>
    <col min="8" max="8" width="7.42578125" customWidth="1"/>
    <col min="9" max="256" width="11.42578125" customWidth="1"/>
  </cols>
  <sheetData>
    <row r="4" spans="1:9" ht="15.75">
      <c r="A4" s="1014" t="s">
        <v>243</v>
      </c>
      <c r="B4" s="1014"/>
      <c r="C4" s="1014"/>
      <c r="D4" s="1014"/>
      <c r="E4" s="1014"/>
      <c r="F4" s="1014"/>
      <c r="G4" s="1014"/>
      <c r="H4" s="1014"/>
      <c r="I4" s="1014"/>
    </row>
    <row r="5" spans="1:9">
      <c r="A5" s="367"/>
      <c r="B5" s="367"/>
      <c r="C5" s="367"/>
      <c r="D5" s="367"/>
    </row>
    <row r="6" spans="1:9" ht="15.75">
      <c r="A6" s="1014" t="s">
        <v>378</v>
      </c>
      <c r="B6" s="1014"/>
      <c r="C6" s="1014"/>
      <c r="D6" s="1014"/>
      <c r="E6" s="1014"/>
      <c r="F6" s="1014"/>
      <c r="G6" s="1014"/>
      <c r="H6" s="1014"/>
      <c r="I6" s="1014"/>
    </row>
    <row r="7" spans="1:9">
      <c r="A7" s="367"/>
      <c r="B7" s="367"/>
      <c r="C7" s="367"/>
      <c r="D7" s="367"/>
    </row>
    <row r="8" spans="1:9">
      <c r="A8" s="367"/>
      <c r="B8" s="367"/>
      <c r="C8" s="367"/>
      <c r="D8" s="367"/>
    </row>
    <row r="9" spans="1:9" ht="15.75">
      <c r="A9" s="1014" t="s">
        <v>249</v>
      </c>
      <c r="B9" s="1014"/>
      <c r="C9" s="1014"/>
      <c r="D9" s="1014"/>
      <c r="E9" s="1014"/>
      <c r="F9" s="1014"/>
      <c r="G9" s="1014"/>
      <c r="H9" s="1014"/>
      <c r="I9" s="1014"/>
    </row>
    <row r="10" spans="1:9">
      <c r="A10" s="367"/>
      <c r="B10" s="367"/>
      <c r="C10" s="367"/>
      <c r="D10" s="367"/>
    </row>
    <row r="11" spans="1:9" ht="15.75">
      <c r="A11" s="1016" t="s">
        <v>314</v>
      </c>
      <c r="B11" s="1016"/>
      <c r="C11" s="495">
        <v>5121</v>
      </c>
      <c r="D11" s="368" t="s">
        <v>96</v>
      </c>
      <c r="E11" s="58"/>
    </row>
    <row r="12" spans="1:9">
      <c r="A12" s="367"/>
      <c r="B12" s="367"/>
      <c r="C12" s="367"/>
      <c r="D12" s="367"/>
    </row>
    <row r="13" spans="1:9" ht="15.75">
      <c r="A13" s="368" t="s">
        <v>244</v>
      </c>
      <c r="B13" s="367"/>
      <c r="C13" s="367"/>
      <c r="D13" s="367"/>
    </row>
    <row r="14" spans="1:9" ht="15.75">
      <c r="A14" s="367"/>
      <c r="B14" s="1014" t="s">
        <v>245</v>
      </c>
      <c r="C14" s="1014"/>
      <c r="D14" s="1014" t="s">
        <v>246</v>
      </c>
      <c r="E14" s="1014"/>
      <c r="F14" s="1014"/>
    </row>
    <row r="15" spans="1:9" ht="15.75">
      <c r="A15" s="367"/>
      <c r="B15" s="492"/>
      <c r="C15" s="492"/>
      <c r="D15" s="492"/>
      <c r="E15" s="492"/>
      <c r="F15" s="492"/>
    </row>
    <row r="16" spans="1:9" ht="15.75" customHeight="1">
      <c r="A16" s="367"/>
      <c r="B16" s="1015" t="s">
        <v>369</v>
      </c>
      <c r="C16" s="1015"/>
      <c r="D16" s="1015"/>
      <c r="E16" s="1015"/>
      <c r="F16" s="1015"/>
      <c r="G16" s="1015"/>
      <c r="H16" s="1015"/>
    </row>
    <row r="17" spans="1:8" ht="12.75" customHeight="1">
      <c r="B17" s="1015"/>
      <c r="C17" s="1015"/>
      <c r="D17" s="1015"/>
      <c r="E17" s="1015"/>
      <c r="F17" s="1015"/>
      <c r="G17" s="1015"/>
      <c r="H17" s="1015"/>
    </row>
    <row r="18" spans="1:8" ht="12.75" customHeight="1">
      <c r="B18" s="1015"/>
      <c r="C18" s="1015"/>
      <c r="D18" s="1015"/>
      <c r="E18" s="1015"/>
      <c r="F18" s="1015"/>
      <c r="G18" s="1015"/>
      <c r="H18" s="1015"/>
    </row>
    <row r="19" spans="1:8" ht="15.75" customHeight="1">
      <c r="B19" s="1015"/>
      <c r="C19" s="1015"/>
      <c r="D19" s="1015"/>
      <c r="E19" s="1015"/>
      <c r="F19" s="1015"/>
      <c r="G19" s="1015"/>
      <c r="H19" s="1015"/>
    </row>
    <row r="20" spans="1:8" ht="15.75" customHeight="1">
      <c r="B20" s="1015"/>
      <c r="C20" s="1015"/>
      <c r="D20" s="1015"/>
      <c r="E20" s="1015"/>
      <c r="F20" s="1015"/>
      <c r="G20" s="1015"/>
      <c r="H20" s="1015"/>
    </row>
    <row r="21" spans="1:8" ht="12.75" customHeight="1">
      <c r="B21" s="1015"/>
      <c r="C21" s="1015"/>
      <c r="D21" s="1015"/>
      <c r="E21" s="1015"/>
      <c r="F21" s="1015"/>
      <c r="G21" s="1015"/>
      <c r="H21" s="1015"/>
    </row>
    <row r="23" spans="1:8" ht="15.75">
      <c r="A23" s="464" t="s">
        <v>293</v>
      </c>
      <c r="B23" s="492" t="s">
        <v>247</v>
      </c>
    </row>
    <row r="26" spans="1:8" ht="15" customHeight="1">
      <c r="B26" s="1015" t="s">
        <v>309</v>
      </c>
      <c r="C26" s="1015"/>
      <c r="D26" s="1015"/>
      <c r="E26" s="1015"/>
      <c r="F26" s="1015"/>
      <c r="G26" s="1015"/>
      <c r="H26" s="1015"/>
    </row>
    <row r="27" spans="1:8" ht="15" customHeight="1">
      <c r="B27" s="1015"/>
      <c r="C27" s="1015"/>
      <c r="D27" s="1015"/>
      <c r="E27" s="1015"/>
      <c r="F27" s="1015"/>
      <c r="G27" s="1015"/>
      <c r="H27" s="1015"/>
    </row>
    <row r="28" spans="1:8" ht="15" customHeight="1">
      <c r="B28" s="1015"/>
      <c r="C28" s="1015"/>
      <c r="D28" s="1015"/>
      <c r="E28" s="1015"/>
      <c r="F28" s="1015"/>
      <c r="G28" s="1015"/>
      <c r="H28" s="1015"/>
    </row>
    <row r="29" spans="1:8" ht="15" customHeight="1">
      <c r="B29" s="1015"/>
      <c r="C29" s="1015"/>
      <c r="D29" s="1015"/>
      <c r="E29" s="1015"/>
      <c r="F29" s="1015"/>
      <c r="G29" s="1015"/>
      <c r="H29" s="1015"/>
    </row>
    <row r="30" spans="1:8" ht="15" customHeight="1">
      <c r="B30" s="1015"/>
      <c r="C30" s="1015"/>
      <c r="D30" s="1015"/>
      <c r="E30" s="1015"/>
      <c r="F30" s="1015"/>
      <c r="G30" s="1015"/>
      <c r="H30" s="1015"/>
    </row>
    <row r="33" spans="1:9" ht="15.75">
      <c r="A33" s="464" t="s">
        <v>294</v>
      </c>
      <c r="B33" s="492" t="s">
        <v>248</v>
      </c>
    </row>
    <row r="35" spans="1:9" ht="15" customHeight="1">
      <c r="B35" s="1015" t="s">
        <v>310</v>
      </c>
      <c r="C35" s="1015"/>
      <c r="D35" s="1015"/>
      <c r="E35" s="1015"/>
      <c r="F35" s="1015"/>
      <c r="G35" s="1015"/>
      <c r="H35" s="1015"/>
    </row>
    <row r="36" spans="1:9" ht="15" customHeight="1">
      <c r="B36" s="1015"/>
      <c r="C36" s="1015"/>
      <c r="D36" s="1015"/>
      <c r="E36" s="1015"/>
      <c r="F36" s="1015"/>
      <c r="G36" s="1015"/>
      <c r="H36" s="1015"/>
    </row>
    <row r="37" spans="1:9" ht="15" customHeight="1">
      <c r="B37" s="1015"/>
      <c r="C37" s="1015"/>
      <c r="D37" s="1015"/>
      <c r="E37" s="1015"/>
      <c r="F37" s="1015"/>
      <c r="G37" s="1015"/>
      <c r="H37" s="1015"/>
    </row>
    <row r="38" spans="1:9" ht="3.75" customHeight="1">
      <c r="B38" s="1015"/>
      <c r="C38" s="1015"/>
      <c r="D38" s="1015"/>
      <c r="E38" s="1015"/>
      <c r="F38" s="1015"/>
      <c r="G38" s="1015"/>
      <c r="H38" s="1015"/>
    </row>
    <row r="39" spans="1:9" ht="15" customHeight="1">
      <c r="B39" s="1015"/>
      <c r="C39" s="1015"/>
      <c r="D39" s="1015"/>
      <c r="E39" s="1015"/>
      <c r="F39" s="1015"/>
      <c r="G39" s="1015"/>
      <c r="H39" s="1015"/>
    </row>
    <row r="40" spans="1:9" ht="15" customHeight="1">
      <c r="B40" s="1015"/>
      <c r="C40" s="1015"/>
      <c r="D40" s="1015"/>
      <c r="E40" s="1015"/>
      <c r="F40" s="1015"/>
      <c r="G40" s="1015"/>
      <c r="H40" s="1015"/>
    </row>
    <row r="41" spans="1:9" ht="15">
      <c r="B41" s="58"/>
    </row>
    <row r="43" spans="1:9" ht="15.75">
      <c r="A43" s="465" t="s">
        <v>295</v>
      </c>
      <c r="B43" s="998" t="s">
        <v>308</v>
      </c>
      <c r="C43" s="998"/>
      <c r="D43" s="466"/>
      <c r="E43" s="466"/>
      <c r="F43" s="466"/>
      <c r="G43" s="466"/>
    </row>
    <row r="45" spans="1:9" ht="12.75" customHeight="1">
      <c r="B45" s="1017" t="s">
        <v>292</v>
      </c>
      <c r="C45" s="1017"/>
      <c r="D45" s="1017"/>
      <c r="E45" s="1017"/>
      <c r="F45" s="1017"/>
      <c r="G45" s="1017"/>
      <c r="H45" s="1017"/>
      <c r="I45" s="468"/>
    </row>
    <row r="46" spans="1:9" ht="12.75" customHeight="1">
      <c r="B46" s="1017"/>
      <c r="C46" s="1017"/>
      <c r="D46" s="1017"/>
      <c r="E46" s="1017"/>
      <c r="F46" s="1017"/>
      <c r="G46" s="1017"/>
      <c r="H46" s="1017"/>
      <c r="I46" s="468"/>
    </row>
    <row r="47" spans="1:9" ht="12.75" customHeight="1">
      <c r="B47" s="1017"/>
      <c r="C47" s="1017"/>
      <c r="D47" s="1017"/>
      <c r="E47" s="1017"/>
      <c r="F47" s="1017"/>
      <c r="G47" s="1017"/>
      <c r="H47" s="1017"/>
      <c r="I47" s="468"/>
    </row>
    <row r="48" spans="1:9">
      <c r="B48" s="1017"/>
      <c r="C48" s="1017"/>
      <c r="D48" s="1017"/>
      <c r="E48" s="1017"/>
      <c r="F48" s="1017"/>
      <c r="G48" s="1017"/>
      <c r="H48" s="1017"/>
    </row>
    <row r="49" spans="1:14">
      <c r="B49" s="1017"/>
      <c r="C49" s="1017"/>
      <c r="D49" s="1017"/>
      <c r="E49" s="1017"/>
      <c r="F49" s="1017"/>
      <c r="G49" s="1017"/>
      <c r="H49" s="1017"/>
    </row>
    <row r="53" spans="1:14" ht="15.75">
      <c r="A53" s="464" t="s">
        <v>296</v>
      </c>
      <c r="B53" s="467" t="s">
        <v>297</v>
      </c>
      <c r="C53" s="467"/>
      <c r="D53" s="467"/>
      <c r="E53" s="467"/>
      <c r="F53" s="467"/>
      <c r="G53" s="467"/>
    </row>
    <row r="55" spans="1:14" ht="14.25" customHeight="1"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</row>
    <row r="56" spans="1:14" ht="12.75" customHeight="1">
      <c r="B56" s="1013" t="s">
        <v>298</v>
      </c>
      <c r="C56" s="1013"/>
      <c r="D56" s="1013"/>
      <c r="E56" s="1013"/>
      <c r="F56" s="1013"/>
      <c r="G56" s="1013"/>
      <c r="H56" s="1013"/>
    </row>
    <row r="57" spans="1:14" ht="12.75" customHeight="1">
      <c r="B57" s="1013"/>
      <c r="C57" s="1013"/>
      <c r="D57" s="1013"/>
      <c r="E57" s="1013"/>
      <c r="F57" s="1013"/>
      <c r="G57" s="1013"/>
      <c r="H57" s="1013"/>
    </row>
    <row r="58" spans="1:14" ht="12.75" customHeight="1">
      <c r="B58" s="1013"/>
      <c r="C58" s="1013"/>
      <c r="D58" s="1013"/>
      <c r="E58" s="1013"/>
      <c r="F58" s="1013"/>
      <c r="G58" s="1013"/>
      <c r="H58" s="1013"/>
    </row>
    <row r="59" spans="1:14" ht="12.75" customHeight="1">
      <c r="C59" s="469"/>
      <c r="D59" s="469"/>
      <c r="E59" s="469"/>
      <c r="F59" s="469"/>
      <c r="G59" s="469"/>
      <c r="H59" s="469"/>
    </row>
    <row r="60" spans="1:14" ht="12.75" customHeight="1">
      <c r="B60" s="469"/>
      <c r="C60" s="469"/>
      <c r="D60" s="469"/>
      <c r="E60" s="469"/>
      <c r="F60" s="469"/>
      <c r="G60" s="469"/>
      <c r="H60" s="469"/>
    </row>
    <row r="61" spans="1:14" ht="14.25">
      <c r="B61" s="470"/>
    </row>
  </sheetData>
  <mergeCells count="12">
    <mergeCell ref="B56:H58"/>
    <mergeCell ref="A4:I4"/>
    <mergeCell ref="A6:I6"/>
    <mergeCell ref="A9:I9"/>
    <mergeCell ref="B14:C14"/>
    <mergeCell ref="D14:F14"/>
    <mergeCell ref="B26:H30"/>
    <mergeCell ref="B43:C43"/>
    <mergeCell ref="A11:B11"/>
    <mergeCell ref="B16:H21"/>
    <mergeCell ref="B35:H40"/>
    <mergeCell ref="B45:H49"/>
  </mergeCells>
  <printOptions horizontalCentered="1"/>
  <pageMargins left="0.19685039370078741" right="0.19685039370078741" top="0.59055118110236227" bottom="0.19685039370078741" header="0.19685039370078741" footer="0.19685039370078741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53"/>
  <sheetViews>
    <sheetView topLeftCell="D13" zoomScale="60" zoomScaleNormal="60" workbookViewId="0">
      <selection activeCell="E20" sqref="E20"/>
    </sheetView>
  </sheetViews>
  <sheetFormatPr baseColWidth="10" defaultColWidth="9.140625" defaultRowHeight="20.25"/>
  <cols>
    <col min="1" max="1" width="11.42578125" customWidth="1"/>
    <col min="2" max="3" width="11.42578125" style="539" customWidth="1"/>
    <col min="4" max="4" width="20" customWidth="1"/>
    <col min="5" max="5" width="80.28515625" customWidth="1"/>
    <col min="6" max="6" width="34.42578125" customWidth="1"/>
    <col min="7" max="7" width="28.7109375" style="52" customWidth="1"/>
    <col min="8" max="8" width="24.7109375" style="391" customWidth="1"/>
    <col min="9" max="9" width="22.85546875" customWidth="1"/>
    <col min="10" max="10" width="24.7109375" customWidth="1"/>
    <col min="11" max="11" width="25" customWidth="1"/>
    <col min="12" max="12" width="22.85546875" customWidth="1"/>
    <col min="13" max="13" width="24.7109375" customWidth="1"/>
    <col min="14" max="14" width="22.85546875" customWidth="1"/>
    <col min="15" max="256" width="11.42578125" customWidth="1"/>
  </cols>
  <sheetData>
    <row r="1" spans="1:13">
      <c r="A1" s="1018" t="s">
        <v>146</v>
      </c>
      <c r="B1" s="1019"/>
      <c r="C1" s="1019"/>
      <c r="D1" s="1019"/>
      <c r="E1" s="1019"/>
      <c r="F1" s="1020"/>
    </row>
    <row r="2" spans="1:13">
      <c r="A2" s="214"/>
      <c r="B2" s="535"/>
      <c r="C2" s="535"/>
      <c r="D2" s="10"/>
      <c r="E2" s="10"/>
      <c r="F2" s="215" t="s">
        <v>147</v>
      </c>
    </row>
    <row r="3" spans="1:13" ht="23.25">
      <c r="A3" s="1021" t="s">
        <v>148</v>
      </c>
      <c r="B3" s="1022"/>
      <c r="C3" s="1022"/>
      <c r="D3" s="1022"/>
      <c r="E3" s="1022"/>
      <c r="F3" s="1023"/>
    </row>
    <row r="4" spans="1:13">
      <c r="A4" s="214"/>
      <c r="B4" s="535"/>
      <c r="C4" s="535"/>
      <c r="D4" s="10"/>
      <c r="E4" s="10"/>
      <c r="F4" s="216"/>
    </row>
    <row r="5" spans="1:13" ht="23.25" customHeight="1">
      <c r="A5" s="549" t="s">
        <v>252</v>
      </c>
      <c r="B5" s="535"/>
      <c r="C5" s="1036" t="s">
        <v>246</v>
      </c>
      <c r="D5" s="1036"/>
      <c r="E5" s="1"/>
      <c r="F5" s="216"/>
    </row>
    <row r="6" spans="1:13" ht="12.75" customHeight="1">
      <c r="A6" s="214"/>
      <c r="B6" s="535"/>
      <c r="C6" s="535"/>
      <c r="D6" s="548"/>
      <c r="E6" s="1"/>
      <c r="F6" s="216"/>
    </row>
    <row r="7" spans="1:13" ht="18" customHeight="1">
      <c r="A7" s="214"/>
      <c r="B7" s="535"/>
      <c r="C7" s="535"/>
      <c r="D7" s="10"/>
      <c r="E7" s="10"/>
      <c r="F7" s="216"/>
    </row>
    <row r="8" spans="1:13" ht="33.75" customHeight="1" thickBot="1">
      <c r="A8" s="217"/>
      <c r="B8" s="537"/>
      <c r="C8" s="537"/>
      <c r="D8" s="218"/>
      <c r="E8" s="775"/>
      <c r="F8" s="776" t="s">
        <v>565</v>
      </c>
      <c r="G8" s="790"/>
    </row>
    <row r="9" spans="1:13" s="426" customFormat="1">
      <c r="A9" s="1024" t="s">
        <v>0</v>
      </c>
      <c r="B9" s="1025"/>
      <c r="C9" s="1025"/>
      <c r="D9" s="1026"/>
      <c r="E9" s="1030" t="s">
        <v>149</v>
      </c>
      <c r="F9" s="1033" t="s">
        <v>364</v>
      </c>
      <c r="G9" s="52"/>
      <c r="H9" s="391"/>
    </row>
    <row r="10" spans="1:13" s="426" customFormat="1">
      <c r="A10" s="1027"/>
      <c r="B10" s="1028"/>
      <c r="C10" s="1028"/>
      <c r="D10" s="1029"/>
      <c r="E10" s="1031"/>
      <c r="F10" s="1034"/>
      <c r="G10" s="52"/>
      <c r="H10" s="391"/>
    </row>
    <row r="11" spans="1:13" s="426" customFormat="1" ht="57.75" thickBot="1">
      <c r="A11" s="427" t="s">
        <v>150</v>
      </c>
      <c r="B11" s="428" t="s">
        <v>337</v>
      </c>
      <c r="C11" s="428" t="s">
        <v>151</v>
      </c>
      <c r="D11" s="428" t="s">
        <v>343</v>
      </c>
      <c r="E11" s="1032"/>
      <c r="F11" s="1035"/>
      <c r="G11" s="52"/>
      <c r="H11" s="391"/>
    </row>
    <row r="12" spans="1:13" s="801" customFormat="1" ht="27" customHeight="1" thickBot="1">
      <c r="A12" s="798" t="s">
        <v>152</v>
      </c>
      <c r="B12" s="799" t="s">
        <v>153</v>
      </c>
      <c r="C12" s="799" t="s">
        <v>154</v>
      </c>
      <c r="D12" s="800" t="s">
        <v>155</v>
      </c>
      <c r="E12" s="800" t="s">
        <v>156</v>
      </c>
      <c r="F12" s="799" t="s">
        <v>157</v>
      </c>
      <c r="G12" s="788"/>
      <c r="H12" s="792"/>
    </row>
    <row r="13" spans="1:13">
      <c r="A13" s="219"/>
      <c r="B13" s="538"/>
      <c r="C13" s="538"/>
      <c r="D13" s="220"/>
      <c r="E13" s="220"/>
      <c r="F13" s="221"/>
    </row>
    <row r="14" spans="1:13" s="292" customFormat="1" ht="39">
      <c r="A14" s="376">
        <v>11</v>
      </c>
      <c r="B14" s="384"/>
      <c r="C14" s="384"/>
      <c r="D14" s="377"/>
      <c r="E14" s="530" t="s">
        <v>338</v>
      </c>
      <c r="F14" s="378"/>
      <c r="G14" s="814"/>
      <c r="H14" s="815" t="s">
        <v>535</v>
      </c>
      <c r="I14" s="815" t="s">
        <v>536</v>
      </c>
      <c r="J14" s="815" t="s">
        <v>537</v>
      </c>
      <c r="K14" s="815" t="s">
        <v>538</v>
      </c>
      <c r="L14" s="814"/>
      <c r="M14" s="814"/>
    </row>
    <row r="15" spans="1:13" s="292" customFormat="1" ht="27.75" customHeight="1">
      <c r="A15" s="379"/>
      <c r="B15" s="533" t="s">
        <v>259</v>
      </c>
      <c r="C15" s="533"/>
      <c r="D15" s="531"/>
      <c r="E15" s="534" t="s">
        <v>339</v>
      </c>
      <c r="F15" s="381"/>
      <c r="G15" s="813" t="s">
        <v>539</v>
      </c>
      <c r="H15" s="814"/>
      <c r="I15" s="814"/>
      <c r="J15" s="814">
        <v>600000</v>
      </c>
      <c r="K15" s="814"/>
      <c r="L15" s="814">
        <f t="shared" ref="L15:L21" si="0">SUM(H15:K15)</f>
        <v>600000</v>
      </c>
      <c r="M15" s="814">
        <f t="shared" ref="M15:M21" si="1">+L15*12</f>
        <v>7200000</v>
      </c>
    </row>
    <row r="16" spans="1:13" s="292" customFormat="1" ht="34.5" customHeight="1">
      <c r="A16" s="379"/>
      <c r="B16" s="533"/>
      <c r="C16" s="533" t="s">
        <v>331</v>
      </c>
      <c r="D16" s="532" t="s">
        <v>340</v>
      </c>
      <c r="E16" s="382" t="s">
        <v>359</v>
      </c>
      <c r="F16" s="383">
        <f>+'8 Pto.-Gastos-1(Direc. y Coord.'!AC113</f>
        <v>240399687</v>
      </c>
      <c r="G16" s="813" t="s">
        <v>540</v>
      </c>
      <c r="H16" s="814">
        <f>61500+209000+132000+99500+97200</f>
        <v>599200</v>
      </c>
      <c r="I16" s="814">
        <f>115000+45000+388700+543900</f>
        <v>1092600</v>
      </c>
      <c r="J16" s="814">
        <f>171500+556350+270000</f>
        <v>997850</v>
      </c>
      <c r="K16" s="814">
        <v>344600</v>
      </c>
      <c r="L16" s="814">
        <f t="shared" si="0"/>
        <v>3034250</v>
      </c>
      <c r="M16" s="814">
        <f t="shared" si="1"/>
        <v>36411000</v>
      </c>
    </row>
    <row r="17" spans="1:13" s="292" customFormat="1" ht="16.5" customHeight="1">
      <c r="A17" s="379"/>
      <c r="B17" s="533"/>
      <c r="C17" s="533"/>
      <c r="D17" s="533"/>
      <c r="E17" s="380"/>
      <c r="F17" s="383"/>
      <c r="G17" s="813" t="s">
        <v>541</v>
      </c>
      <c r="H17" s="816">
        <v>0</v>
      </c>
      <c r="I17" s="816">
        <v>854500</v>
      </c>
      <c r="J17" s="816">
        <v>0</v>
      </c>
      <c r="K17" s="816">
        <v>0</v>
      </c>
      <c r="L17" s="814">
        <f t="shared" si="0"/>
        <v>854500</v>
      </c>
      <c r="M17" s="814">
        <f t="shared" si="1"/>
        <v>10254000</v>
      </c>
    </row>
    <row r="18" spans="1:13" s="292" customFormat="1" ht="39.75" customHeight="1">
      <c r="A18" s="376"/>
      <c r="B18" s="533"/>
      <c r="C18" s="533" t="s">
        <v>331</v>
      </c>
      <c r="D18" s="533" t="s">
        <v>341</v>
      </c>
      <c r="E18" s="542" t="s">
        <v>358</v>
      </c>
      <c r="F18" s="383">
        <f>+'8 Pto.-Gastos-1(Gest. Adm.y F.)'!AC97</f>
        <v>169182200</v>
      </c>
      <c r="G18" s="813" t="s">
        <v>542</v>
      </c>
      <c r="H18" s="816">
        <f>68000+2152000+70000+464000+496000+141000+874000+235000+117500+55000+86000+280000+152000+150000+382000+145000</f>
        <v>5867500</v>
      </c>
      <c r="I18" s="816">
        <f>430000+446000+689000+217000+205400+236000+122000+165000+318000+35000+809000+90000+187000+115000+258000+1213000+36000</f>
        <v>5571400</v>
      </c>
      <c r="J18" s="816">
        <f>609993.08+299000+1680000+185000+177000+120000+350000+76000+50000+386000+122000+140000+100000+636000+56000</f>
        <v>4986993.08</v>
      </c>
      <c r="K18" s="816">
        <f>370000+670000+150000+65000</f>
        <v>1255000</v>
      </c>
      <c r="L18" s="814">
        <f t="shared" si="0"/>
        <v>17680893.079999998</v>
      </c>
      <c r="M18" s="814">
        <f t="shared" si="1"/>
        <v>212170716.95999998</v>
      </c>
    </row>
    <row r="19" spans="1:13" s="292" customFormat="1" ht="16.5" customHeight="1">
      <c r="A19" s="376"/>
      <c r="B19" s="533"/>
      <c r="C19" s="533"/>
      <c r="D19" s="533"/>
      <c r="E19" s="385"/>
      <c r="F19" s="383"/>
      <c r="G19" s="813" t="s">
        <v>543</v>
      </c>
      <c r="H19" s="816">
        <f>285000+235000+43000</f>
        <v>563000</v>
      </c>
      <c r="I19" s="816">
        <f>367000+50000+313000+90000</f>
        <v>820000</v>
      </c>
      <c r="J19" s="816">
        <f>60000+200000+55000</f>
        <v>315000</v>
      </c>
      <c r="K19" s="816">
        <f>688000+308000</f>
        <v>996000</v>
      </c>
      <c r="L19" s="814">
        <f t="shared" si="0"/>
        <v>2694000</v>
      </c>
      <c r="M19" s="814">
        <f t="shared" si="1"/>
        <v>32328000</v>
      </c>
    </row>
    <row r="20" spans="1:13" s="292" customFormat="1" ht="30" customHeight="1">
      <c r="A20" s="379"/>
      <c r="B20" s="533"/>
      <c r="C20" s="533" t="s">
        <v>331</v>
      </c>
      <c r="D20" s="533" t="s">
        <v>342</v>
      </c>
      <c r="E20" s="380" t="s">
        <v>357</v>
      </c>
      <c r="F20" s="383">
        <f>+'8 Pto.-Gastos-1 (Gest P.D.Ins.)'!AC96</f>
        <v>181089301</v>
      </c>
      <c r="G20" s="813" t="s">
        <v>242</v>
      </c>
      <c r="H20" s="816">
        <v>0</v>
      </c>
      <c r="I20" s="816">
        <v>0</v>
      </c>
      <c r="J20" s="816">
        <v>2306000</v>
      </c>
      <c r="K20" s="816">
        <v>2905000</v>
      </c>
      <c r="L20" s="814">
        <f t="shared" si="0"/>
        <v>5211000</v>
      </c>
      <c r="M20" s="814">
        <f t="shared" si="1"/>
        <v>62532000</v>
      </c>
    </row>
    <row r="21" spans="1:13" s="292" customFormat="1" ht="78.75" customHeight="1">
      <c r="A21" s="379"/>
      <c r="B21" s="533" t="s">
        <v>262</v>
      </c>
      <c r="C21" s="543"/>
      <c r="D21" s="543"/>
      <c r="E21" s="544" t="s">
        <v>361</v>
      </c>
      <c r="F21" s="550"/>
      <c r="G21" s="813" t="s">
        <v>549</v>
      </c>
      <c r="H21" s="814">
        <v>0</v>
      </c>
      <c r="I21" s="814">
        <v>0</v>
      </c>
      <c r="J21" s="814">
        <v>3845000</v>
      </c>
      <c r="K21" s="814">
        <v>0</v>
      </c>
      <c r="L21" s="827">
        <f t="shared" si="0"/>
        <v>3845000</v>
      </c>
      <c r="M21" s="827">
        <f t="shared" si="1"/>
        <v>46140000</v>
      </c>
    </row>
    <row r="22" spans="1:13" s="292" customFormat="1" ht="27.75" customHeight="1">
      <c r="A22" s="379"/>
      <c r="B22" s="533"/>
      <c r="C22" s="533" t="s">
        <v>331</v>
      </c>
      <c r="D22" s="533" t="s">
        <v>340</v>
      </c>
      <c r="E22" s="382" t="s">
        <v>356</v>
      </c>
      <c r="F22" s="551">
        <f>+'8 Pto.-Gastos-1 (Ases.P.ytransp'!AC85</f>
        <v>95622200</v>
      </c>
      <c r="G22" s="788"/>
      <c r="H22" s="792"/>
      <c r="L22" s="845">
        <f>SUM(L15:L21)</f>
        <v>33919643.079999998</v>
      </c>
      <c r="M22" s="846">
        <f>SUM(M15:M21)</f>
        <v>407035716.95999998</v>
      </c>
    </row>
    <row r="23" spans="1:13" s="292" customFormat="1" ht="15" customHeight="1">
      <c r="A23" s="379"/>
      <c r="B23" s="533"/>
      <c r="C23" s="533"/>
      <c r="D23" s="533"/>
      <c r="E23" s="382"/>
      <c r="F23" s="383"/>
      <c r="G23" s="788"/>
      <c r="H23" s="792"/>
    </row>
    <row r="24" spans="1:13" s="292" customFormat="1" ht="39" customHeight="1">
      <c r="A24" s="379"/>
      <c r="B24" s="533"/>
      <c r="C24" s="533"/>
      <c r="D24" s="533" t="s">
        <v>341</v>
      </c>
      <c r="E24" s="542" t="s">
        <v>355</v>
      </c>
      <c r="F24" s="383">
        <f>+'8 Pto.-Gastos-1(Prom. est.Ser.)'!AC104</f>
        <v>16100000</v>
      </c>
      <c r="G24" s="788"/>
      <c r="H24" s="792"/>
    </row>
    <row r="25" spans="1:13" s="292" customFormat="1" ht="17.25" customHeight="1">
      <c r="A25" s="379"/>
      <c r="B25" s="533"/>
      <c r="C25" s="533"/>
      <c r="D25" s="533"/>
      <c r="E25" s="382"/>
      <c r="F25" s="383"/>
      <c r="G25" s="788"/>
      <c r="H25" s="792"/>
    </row>
    <row r="26" spans="1:13" s="292" customFormat="1" ht="38.25" customHeight="1">
      <c r="A26" s="379"/>
      <c r="B26" s="533"/>
      <c r="C26" s="533"/>
      <c r="D26" s="533" t="s">
        <v>342</v>
      </c>
      <c r="E26" s="542" t="s">
        <v>360</v>
      </c>
      <c r="F26" s="383">
        <f>+'8 Pto.-Gastos-1(Asist Soc. T)'!AC104</f>
        <v>7300000</v>
      </c>
      <c r="G26" s="788"/>
      <c r="H26" s="792"/>
    </row>
    <row r="27" spans="1:13" s="292" customFormat="1" ht="67.5" customHeight="1">
      <c r="A27" s="379"/>
      <c r="B27" s="533" t="s">
        <v>261</v>
      </c>
      <c r="C27" s="533"/>
      <c r="D27" s="533"/>
      <c r="E27" s="542" t="s">
        <v>362</v>
      </c>
      <c r="F27" s="383"/>
      <c r="G27" s="788"/>
      <c r="H27" s="792"/>
    </row>
    <row r="28" spans="1:13" s="292" customFormat="1" ht="37.5">
      <c r="A28" s="379"/>
      <c r="C28" s="533" t="s">
        <v>331</v>
      </c>
      <c r="D28" s="533" t="s">
        <v>340</v>
      </c>
      <c r="E28" s="542" t="s">
        <v>363</v>
      </c>
      <c r="F28" s="386">
        <f>+'8 Pto.-Gastos-1(Acc. Form.N.Gob'!AC104</f>
        <v>5124000</v>
      </c>
      <c r="G28" s="788"/>
      <c r="H28" s="792"/>
    </row>
    <row r="29" spans="1:13" s="292" customFormat="1">
      <c r="A29" s="379"/>
      <c r="B29" s="533"/>
      <c r="C29" s="533"/>
      <c r="D29" s="533"/>
      <c r="E29" s="304" t="s">
        <v>158</v>
      </c>
      <c r="F29" s="695">
        <f>+F16+F18+F20+F22+F28+F24+F26</f>
        <v>714817388</v>
      </c>
      <c r="G29" s="789">
        <f>+'PRESUPUESTO 2023'!G142</f>
        <v>0</v>
      </c>
      <c r="H29" s="792"/>
    </row>
    <row r="30" spans="1:13" s="292" customFormat="1">
      <c r="A30" s="379"/>
      <c r="B30" s="533"/>
      <c r="C30" s="533"/>
      <c r="D30" s="533"/>
      <c r="E30" s="304"/>
      <c r="F30" s="695"/>
      <c r="G30" s="788">
        <f>+F29-G29</f>
        <v>714817388</v>
      </c>
      <c r="H30" s="792"/>
    </row>
    <row r="31" spans="1:13" s="292" customFormat="1" ht="10.5" customHeight="1">
      <c r="A31" s="379"/>
      <c r="B31" s="533"/>
      <c r="C31" s="533"/>
      <c r="D31" s="533"/>
      <c r="E31" s="387"/>
      <c r="F31" s="706"/>
      <c r="G31" s="788"/>
      <c r="H31" s="792"/>
    </row>
    <row r="32" spans="1:13" s="292" customFormat="1" ht="23.25">
      <c r="A32" s="379"/>
      <c r="B32" s="533"/>
      <c r="C32" s="533"/>
      <c r="D32" s="533"/>
      <c r="E32" s="304" t="s">
        <v>159</v>
      </c>
      <c r="F32" s="706"/>
      <c r="G32" s="788"/>
      <c r="H32" s="792"/>
    </row>
    <row r="33" spans="1:9" s="292" customFormat="1">
      <c r="A33" s="379"/>
      <c r="B33" s="533"/>
      <c r="C33" s="533"/>
      <c r="D33" s="533"/>
      <c r="E33" s="388"/>
      <c r="F33" s="707"/>
      <c r="G33" s="796"/>
      <c r="H33" s="792"/>
    </row>
    <row r="34" spans="1:9" s="292" customFormat="1" ht="31.5" customHeight="1">
      <c r="A34" s="379">
        <v>96</v>
      </c>
      <c r="B34" s="533" t="s">
        <v>160</v>
      </c>
      <c r="C34" s="533" t="s">
        <v>160</v>
      </c>
      <c r="D34" s="533" t="s">
        <v>340</v>
      </c>
      <c r="E34" s="389" t="s">
        <v>161</v>
      </c>
      <c r="F34" s="490">
        <f>+'8 Pto.-Gastos-1 (Deuda pub.)'!AL30</f>
        <v>20000000</v>
      </c>
      <c r="G34" s="796"/>
      <c r="H34" s="792"/>
    </row>
    <row r="35" spans="1:9" s="292" customFormat="1">
      <c r="A35" s="376"/>
      <c r="B35" s="533"/>
      <c r="C35" s="533"/>
      <c r="D35" s="533"/>
      <c r="E35" s="389"/>
      <c r="F35" s="490"/>
      <c r="G35" s="796"/>
      <c r="H35" s="792"/>
      <c r="I35" s="292" t="s">
        <v>255</v>
      </c>
    </row>
    <row r="36" spans="1:9" s="292" customFormat="1" ht="31.5" customHeight="1">
      <c r="A36" s="376">
        <v>98</v>
      </c>
      <c r="B36" s="533" t="s">
        <v>160</v>
      </c>
      <c r="C36" s="533" t="s">
        <v>160</v>
      </c>
      <c r="D36" s="533" t="s">
        <v>344</v>
      </c>
      <c r="E36" s="389" t="s">
        <v>311</v>
      </c>
      <c r="F36" s="490">
        <f>+'8 Pto.-Gastos-1(Const. Esp.)'!AC26</f>
        <v>341000000</v>
      </c>
      <c r="G36" s="796"/>
      <c r="H36" s="792"/>
    </row>
    <row r="37" spans="1:9" s="292" customFormat="1">
      <c r="A37" s="376"/>
      <c r="B37" s="533"/>
      <c r="C37" s="533"/>
      <c r="D37" s="533"/>
      <c r="E37" s="389"/>
      <c r="F37" s="490"/>
      <c r="G37" s="796"/>
      <c r="H37" s="792"/>
    </row>
    <row r="38" spans="1:9" s="292" customFormat="1" ht="30" customHeight="1">
      <c r="A38" s="376">
        <v>99</v>
      </c>
      <c r="B38" s="533" t="s">
        <v>160</v>
      </c>
      <c r="C38" s="533" t="s">
        <v>160</v>
      </c>
      <c r="D38" s="533" t="s">
        <v>344</v>
      </c>
      <c r="E38" s="389" t="s">
        <v>162</v>
      </c>
      <c r="F38" s="490">
        <f>+'8 Pto.-Gastos-1(Transf. Act. F)'!AI31</f>
        <v>32700000</v>
      </c>
      <c r="G38" s="796"/>
      <c r="H38" s="792"/>
    </row>
    <row r="39" spans="1:9" s="292" customFormat="1" ht="24.75" customHeight="1">
      <c r="A39" s="376"/>
      <c r="B39" s="533"/>
      <c r="C39" s="533"/>
      <c r="D39" s="533"/>
      <c r="E39" s="389"/>
      <c r="F39" s="390"/>
      <c r="G39" s="796"/>
      <c r="H39" s="792"/>
    </row>
    <row r="40" spans="1:9" s="292" customFormat="1" ht="24.75" customHeight="1">
      <c r="A40" s="376"/>
      <c r="B40" s="533"/>
      <c r="C40" s="533"/>
      <c r="D40" s="533"/>
      <c r="E40" s="304" t="s">
        <v>158</v>
      </c>
      <c r="F40" s="303">
        <f>+F34+F36+F38</f>
        <v>393700000</v>
      </c>
      <c r="G40" s="790"/>
      <c r="H40" s="792"/>
    </row>
    <row r="41" spans="1:9" s="292" customFormat="1" ht="12" customHeight="1">
      <c r="A41" s="376"/>
      <c r="B41" s="533"/>
      <c r="C41" s="533"/>
      <c r="D41" s="533"/>
      <c r="E41" s="389"/>
      <c r="F41" s="390"/>
      <c r="G41" s="796"/>
      <c r="H41" s="792"/>
    </row>
    <row r="42" spans="1:9" s="292" customFormat="1" ht="39.75" customHeight="1" thickBot="1">
      <c r="A42" s="552"/>
      <c r="B42" s="558"/>
      <c r="C42" s="558"/>
      <c r="D42" s="558"/>
      <c r="E42" s="704" t="s">
        <v>365</v>
      </c>
      <c r="F42" s="705">
        <f>+F29+F40</f>
        <v>1108517388</v>
      </c>
      <c r="G42" s="797"/>
      <c r="H42" s="792"/>
    </row>
    <row r="43" spans="1:9" s="292" customFormat="1" ht="26.25" customHeight="1">
      <c r="A43" s="700"/>
      <c r="B43" s="701"/>
      <c r="C43" s="701"/>
      <c r="D43" s="701"/>
      <c r="E43" s="702"/>
      <c r="F43" s="703"/>
      <c r="G43" s="790"/>
      <c r="H43" s="792"/>
    </row>
    <row r="44" spans="1:9" ht="26.25" customHeight="1">
      <c r="A44" s="1"/>
      <c r="B44" s="536"/>
      <c r="C44" s="536"/>
      <c r="D44" s="1"/>
      <c r="E44" s="1"/>
      <c r="F44" s="786">
        <f>+'PRESUPUESTO 2023'!C202</f>
        <v>1316083696.8699999</v>
      </c>
      <c r="G44" s="52">
        <f>+'9 Pto-INGRESOS.'!S30</f>
        <v>1108517388</v>
      </c>
    </row>
    <row r="45" spans="1:9" ht="26.25" customHeight="1">
      <c r="A45" s="1"/>
      <c r="B45" s="536"/>
      <c r="C45" s="536"/>
      <c r="D45" s="1"/>
      <c r="E45" s="1"/>
      <c r="F45" s="163"/>
    </row>
    <row r="46" spans="1:9" ht="26.25" customHeight="1">
      <c r="A46" s="1"/>
      <c r="B46" s="536"/>
      <c r="C46" s="536"/>
      <c r="D46" s="1"/>
      <c r="E46" s="1"/>
      <c r="F46" s="786">
        <f>+F44-F42</f>
        <v>207566308.86999989</v>
      </c>
    </row>
    <row r="47" spans="1:9" ht="26.25" customHeight="1">
      <c r="F47" s="391"/>
    </row>
    <row r="48" spans="1:9" ht="26.25" customHeight="1">
      <c r="F48" s="391"/>
    </row>
    <row r="49" spans="6:7" ht="26.25" customHeight="1">
      <c r="F49" s="505"/>
    </row>
    <row r="51" spans="6:7">
      <c r="F51" s="391"/>
      <c r="G51" s="791"/>
    </row>
    <row r="53" spans="6:7" ht="27.75" customHeight="1">
      <c r="F53" s="392"/>
    </row>
  </sheetData>
  <mergeCells count="6">
    <mergeCell ref="A1:F1"/>
    <mergeCell ref="A3:F3"/>
    <mergeCell ref="A9:D10"/>
    <mergeCell ref="E9:E11"/>
    <mergeCell ref="F9:F11"/>
    <mergeCell ref="C5:D5"/>
  </mergeCells>
  <printOptions horizontalCentered="1"/>
  <pageMargins left="0.19685039370078741" right="0.19685039370078741" top="0.59055118110236227" bottom="0.19685039370078741" header="0.19685039370078741" footer="0.19685039370078741"/>
  <pageSetup scale="52" orientation="portrait" r:id="rId1"/>
  <ignoredErrors>
    <ignoredError sqref="A12:E30 A31:E4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E116"/>
  <sheetViews>
    <sheetView topLeftCell="A70" zoomScale="61" zoomScaleNormal="61" zoomScaleSheetLayoutView="61" workbookViewId="0">
      <selection activeCell="AC75" sqref="AC75"/>
    </sheetView>
  </sheetViews>
  <sheetFormatPr baseColWidth="10" defaultColWidth="11.5703125" defaultRowHeight="20.25"/>
  <cols>
    <col min="1" max="1" width="5.42578125" style="246" customWidth="1"/>
    <col min="2" max="2" width="5.7109375" style="246" customWidth="1"/>
    <col min="3" max="3" width="5.42578125" style="246" customWidth="1"/>
    <col min="4" max="4" width="5.28515625" style="246" customWidth="1"/>
    <col min="5" max="5" width="6.140625" style="402" customWidth="1"/>
    <col min="6" max="6" width="3.5703125" style="197" customWidth="1"/>
    <col min="7" max="7" width="3.28515625" style="197" customWidth="1"/>
    <col min="8" max="8" width="5" style="197" customWidth="1"/>
    <col min="9" max="9" width="5.85546875" style="197" customWidth="1"/>
    <col min="10" max="10" width="5.5703125" style="197" customWidth="1"/>
    <col min="11" max="11" width="6.28515625" style="197" customWidth="1"/>
    <col min="12" max="12" width="5.5703125" style="197" customWidth="1"/>
    <col min="13" max="13" width="5.42578125" style="197" customWidth="1"/>
    <col min="14" max="14" width="2.28515625" style="197" hidden="1" customWidth="1"/>
    <col min="15" max="15" width="4.42578125" style="197" customWidth="1"/>
    <col min="16" max="16" width="3.85546875" style="197" customWidth="1"/>
    <col min="17" max="17" width="31.14062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14.85546875" style="197" hidden="1" customWidth="1"/>
    <col min="22" max="22" width="38.5703125" style="197" hidden="1" customWidth="1"/>
    <col min="23" max="23" width="36.7109375" style="197" hidden="1" customWidth="1"/>
    <col min="24" max="24" width="24.28515625" style="201" bestFit="1" customWidth="1"/>
    <col min="25" max="25" width="24.28515625" style="200" bestFit="1" customWidth="1"/>
    <col min="26" max="26" width="22.42578125" style="197" customWidth="1"/>
    <col min="27" max="27" width="23.42578125" style="197" customWidth="1"/>
    <col min="28" max="28" width="22.85546875" style="197" customWidth="1"/>
    <col min="29" max="29" width="24.42578125" style="197" customWidth="1"/>
    <col min="30" max="30" width="26.140625" style="823" customWidth="1"/>
    <col min="31" max="31" width="19.5703125" style="197" customWidth="1"/>
    <col min="32" max="16384" width="11.5703125" style="197"/>
  </cols>
  <sheetData>
    <row r="1" spans="1:30" ht="33.75" customHeight="1">
      <c r="A1" s="228"/>
      <c r="B1" s="224"/>
      <c r="C1" s="224"/>
      <c r="D1" s="224"/>
      <c r="E1" s="39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92"/>
      <c r="AB1" s="192"/>
      <c r="AC1" s="349"/>
    </row>
    <row r="2" spans="1:30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350"/>
      <c r="AB2" s="350"/>
      <c r="AC2" s="351"/>
    </row>
    <row r="3" spans="1:30" ht="14.25" customHeight="1">
      <c r="A3" s="229"/>
      <c r="B3" s="230"/>
      <c r="C3" s="230"/>
      <c r="D3" s="231"/>
      <c r="E3" s="39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1"/>
      <c r="Y3" s="251"/>
      <c r="Z3" s="261"/>
      <c r="AA3" s="261"/>
      <c r="AB3" s="261"/>
      <c r="AC3" s="430"/>
    </row>
    <row r="4" spans="1:30" ht="24.7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350"/>
      <c r="AB4" s="350"/>
      <c r="AC4" s="352"/>
    </row>
    <row r="5" spans="1:30" ht="12.75" customHeight="1">
      <c r="A5" s="229"/>
      <c r="B5" s="230"/>
      <c r="C5" s="230"/>
      <c r="D5" s="231"/>
      <c r="E5" s="39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248"/>
      <c r="R5" s="248"/>
      <c r="S5" s="248"/>
      <c r="T5" s="249"/>
      <c r="U5" s="250"/>
      <c r="V5" s="261"/>
      <c r="W5" s="261"/>
      <c r="X5" s="251"/>
      <c r="Y5" s="251"/>
      <c r="Z5" s="261"/>
      <c r="AA5" s="261"/>
      <c r="AB5" s="261"/>
      <c r="AC5" s="430"/>
    </row>
    <row r="6" spans="1:30" ht="17.25" customHeight="1">
      <c r="A6" s="229"/>
      <c r="B6" s="230"/>
      <c r="C6" s="230"/>
      <c r="D6" s="232" t="s">
        <v>32</v>
      </c>
      <c r="E6" s="396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248"/>
      <c r="R6" s="248"/>
      <c r="S6" s="248"/>
      <c r="T6" s="249"/>
      <c r="U6" s="212" t="s">
        <v>98</v>
      </c>
      <c r="V6" s="261"/>
      <c r="W6" s="261"/>
      <c r="X6" s="251"/>
      <c r="Y6" s="251"/>
      <c r="Z6" s="261"/>
      <c r="AA6" s="261"/>
      <c r="AB6" s="261"/>
      <c r="AC6" s="430"/>
    </row>
    <row r="7" spans="1:30" ht="13.5" customHeight="1">
      <c r="A7" s="229"/>
      <c r="B7" s="230"/>
      <c r="C7" s="230"/>
      <c r="D7" s="231"/>
      <c r="E7" s="39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248"/>
      <c r="R7" s="248"/>
      <c r="S7" s="248"/>
      <c r="T7" s="249"/>
      <c r="U7" s="252" t="s">
        <v>6</v>
      </c>
      <c r="V7" s="261"/>
      <c r="W7" s="261"/>
      <c r="X7" s="251"/>
      <c r="Y7" s="251"/>
      <c r="Z7" s="261"/>
      <c r="AA7" s="261"/>
      <c r="AB7" s="261"/>
      <c r="AC7" s="430"/>
    </row>
    <row r="8" spans="1:30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249"/>
      <c r="R8" s="249"/>
      <c r="S8" s="249"/>
      <c r="T8" s="249"/>
      <c r="U8" s="249" t="s">
        <v>5</v>
      </c>
      <c r="V8" s="261"/>
      <c r="W8" s="249"/>
      <c r="X8" s="293"/>
      <c r="Y8" s="251"/>
      <c r="Z8" s="261"/>
      <c r="AA8" s="261"/>
      <c r="AB8" s="261"/>
      <c r="AC8" s="430"/>
    </row>
    <row r="9" spans="1:30" ht="18.75" customHeight="1">
      <c r="A9" s="229"/>
      <c r="B9" s="230"/>
      <c r="C9" s="230"/>
      <c r="D9" s="231"/>
      <c r="E9" s="39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248"/>
      <c r="R9" s="248"/>
      <c r="S9" s="248"/>
      <c r="T9" s="249"/>
      <c r="U9" s="252" t="s">
        <v>6</v>
      </c>
      <c r="V9" s="261"/>
      <c r="W9" s="249"/>
      <c r="X9" s="294"/>
      <c r="Y9" s="251"/>
      <c r="Z9" s="261"/>
      <c r="AA9" s="261"/>
      <c r="AB9" s="261"/>
      <c r="AC9" s="430"/>
    </row>
    <row r="10" spans="1:30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259</v>
      </c>
      <c r="L10" s="527" t="s">
        <v>331</v>
      </c>
      <c r="M10" s="526" t="s">
        <v>333</v>
      </c>
      <c r="N10" s="71"/>
      <c r="O10" s="66"/>
      <c r="P10" s="540" t="s">
        <v>345</v>
      </c>
      <c r="Q10" s="248"/>
      <c r="R10" s="248"/>
      <c r="S10" s="248"/>
      <c r="T10" s="261"/>
      <c r="U10" s="212" t="s">
        <v>97</v>
      </c>
      <c r="V10" s="261"/>
      <c r="W10" s="249"/>
      <c r="X10" s="251"/>
      <c r="Y10" s="251"/>
      <c r="Z10" s="261"/>
      <c r="AA10" s="261"/>
      <c r="AB10" s="261"/>
      <c r="AC10" s="430"/>
    </row>
    <row r="11" spans="1:30" ht="16.5" customHeight="1">
      <c r="A11" s="229"/>
      <c r="B11" s="230"/>
      <c r="C11" s="230"/>
      <c r="D11" s="231"/>
      <c r="E11" s="39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248"/>
      <c r="R11" s="248"/>
      <c r="S11" s="248"/>
      <c r="T11" s="249"/>
      <c r="U11" s="252" t="s">
        <v>6</v>
      </c>
      <c r="V11" s="261"/>
      <c r="W11" s="249"/>
      <c r="X11" s="295"/>
      <c r="Y11" s="251"/>
      <c r="Z11" s="261"/>
      <c r="AA11" s="261"/>
      <c r="AB11" s="261"/>
      <c r="AC11" s="430"/>
    </row>
    <row r="12" spans="1:30" ht="23.25" customHeight="1" thickBot="1">
      <c r="A12" s="233"/>
      <c r="B12" s="234"/>
      <c r="C12" s="234"/>
      <c r="D12" s="235"/>
      <c r="E12" s="397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253"/>
      <c r="R12" s="253"/>
      <c r="S12" s="253"/>
      <c r="T12" s="253"/>
      <c r="U12" s="253"/>
      <c r="V12" s="302"/>
      <c r="W12" s="254"/>
      <c r="X12" s="296"/>
      <c r="Y12" s="296"/>
      <c r="Z12" s="302"/>
      <c r="AA12" s="1051" t="s">
        <v>564</v>
      </c>
      <c r="AB12" s="1051"/>
      <c r="AC12" s="1052"/>
    </row>
    <row r="13" spans="1:30">
      <c r="A13" s="1072" t="s">
        <v>0</v>
      </c>
      <c r="B13" s="1073"/>
      <c r="C13" s="1073"/>
      <c r="D13" s="1073"/>
      <c r="E13" s="1073"/>
      <c r="F13" s="708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41" t="s">
        <v>127</v>
      </c>
      <c r="Y13" s="720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0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42"/>
      <c r="Y14" s="721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0" s="735" customFormat="1" ht="24" customHeight="1" thickBot="1">
      <c r="A15" s="762" t="s">
        <v>50</v>
      </c>
      <c r="B15" s="763"/>
      <c r="C15" s="763"/>
      <c r="D15" s="764" t="s">
        <v>51</v>
      </c>
      <c r="E15" s="765" t="s">
        <v>35</v>
      </c>
      <c r="F15" s="722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1056"/>
      <c r="S15" s="1057"/>
      <c r="T15" s="1047"/>
      <c r="U15" s="1048"/>
      <c r="V15" s="1050"/>
      <c r="W15" s="1050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34"/>
    </row>
    <row r="16" spans="1:30">
      <c r="A16" s="75"/>
      <c r="B16" s="76"/>
      <c r="C16" s="76"/>
      <c r="D16" s="76"/>
      <c r="E16" s="76"/>
      <c r="F16" s="78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79"/>
      <c r="S16" s="79"/>
      <c r="T16" s="80"/>
      <c r="U16" s="80"/>
      <c r="V16" s="80"/>
      <c r="W16" s="80"/>
      <c r="X16" s="297"/>
      <c r="Y16" s="436"/>
      <c r="Z16" s="437"/>
      <c r="AA16" s="437"/>
      <c r="AB16" s="437"/>
      <c r="AC16" s="438"/>
    </row>
    <row r="17" spans="1:31" s="169" customFormat="1" ht="24.75" thickBot="1">
      <c r="A17" s="236">
        <v>2</v>
      </c>
      <c r="B17" s="237">
        <v>1</v>
      </c>
      <c r="C17" s="237"/>
      <c r="D17" s="238"/>
      <c r="E17" s="398"/>
      <c r="F17" s="1066" t="s">
        <v>312</v>
      </c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8"/>
      <c r="R17" s="168"/>
      <c r="S17" s="168"/>
      <c r="T17" s="168"/>
      <c r="U17" s="168"/>
      <c r="V17" s="168"/>
      <c r="W17" s="168"/>
      <c r="X17" s="177">
        <f t="shared" ref="X17:AC17" si="0">SUM(X19:X41)</f>
        <v>124433299</v>
      </c>
      <c r="Y17" s="177">
        <f t="shared" si="0"/>
        <v>31108324.75</v>
      </c>
      <c r="Z17" s="177">
        <f t="shared" si="0"/>
        <v>31108324.75</v>
      </c>
      <c r="AA17" s="177">
        <f t="shared" si="0"/>
        <v>31108324.75</v>
      </c>
      <c r="AB17" s="177">
        <f t="shared" si="0"/>
        <v>31108324.75</v>
      </c>
      <c r="AC17" s="818">
        <f t="shared" si="0"/>
        <v>124433299</v>
      </c>
      <c r="AD17" s="833"/>
    </row>
    <row r="18" spans="1:31" s="414" customFormat="1" ht="36.75" customHeight="1">
      <c r="A18" s="648">
        <v>2</v>
      </c>
      <c r="B18" s="649">
        <v>1</v>
      </c>
      <c r="C18" s="649">
        <v>1</v>
      </c>
      <c r="D18" s="649">
        <v>1</v>
      </c>
      <c r="E18" s="407"/>
      <c r="F18" s="518" t="s">
        <v>53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410"/>
      <c r="S18" s="410"/>
      <c r="T18" s="410"/>
      <c r="U18" s="410"/>
      <c r="V18" s="410"/>
      <c r="W18" s="410"/>
      <c r="X18" s="445"/>
      <c r="Y18" s="411"/>
      <c r="Z18" s="410"/>
      <c r="AA18" s="410"/>
      <c r="AB18" s="410"/>
      <c r="AC18" s="519"/>
      <c r="AD18" s="835">
        <f>1320000*12</f>
        <v>15840000</v>
      </c>
    </row>
    <row r="19" spans="1:31" s="414" customFormat="1" ht="36.75" customHeight="1">
      <c r="A19" s="405">
        <v>2</v>
      </c>
      <c r="B19" s="406">
        <v>1</v>
      </c>
      <c r="C19" s="406">
        <v>1</v>
      </c>
      <c r="D19" s="406">
        <v>1</v>
      </c>
      <c r="E19" s="407" t="s">
        <v>259</v>
      </c>
      <c r="F19" s="408" t="s">
        <v>54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559"/>
      <c r="R19" s="410"/>
      <c r="S19" s="410"/>
      <c r="T19" s="410"/>
      <c r="U19" s="410"/>
      <c r="V19" s="410"/>
      <c r="W19" s="411"/>
      <c r="X19" s="817">
        <f>70410000+5000000-1323101</f>
        <v>74086899</v>
      </c>
      <c r="Y19" s="411">
        <f>+X19/4</f>
        <v>18521724.75</v>
      </c>
      <c r="Z19" s="412">
        <f>+Y19</f>
        <v>18521724.75</v>
      </c>
      <c r="AA19" s="412">
        <f>+Z19</f>
        <v>18521724.75</v>
      </c>
      <c r="AB19" s="412">
        <f>+AA19</f>
        <v>18521724.75</v>
      </c>
      <c r="AC19" s="413">
        <f t="shared" ref="AC19:AC34" si="1">+Y19+Z19+AA19+AB19</f>
        <v>74086899</v>
      </c>
      <c r="AD19" s="835">
        <f>5867500*12</f>
        <v>70410000</v>
      </c>
      <c r="AE19" s="847"/>
    </row>
    <row r="20" spans="1:31" s="414" customFormat="1" ht="36.7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280</v>
      </c>
      <c r="F20" s="408" t="s">
        <v>575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559"/>
      <c r="R20" s="410"/>
      <c r="S20" s="410"/>
      <c r="T20" s="410"/>
      <c r="U20" s="410"/>
      <c r="V20" s="410"/>
      <c r="W20" s="410"/>
      <c r="X20" s="817">
        <v>6756000</v>
      </c>
      <c r="Y20" s="411">
        <f t="shared" ref="Y20:Y33" si="2">+X20/4</f>
        <v>1689000</v>
      </c>
      <c r="Z20" s="412">
        <f t="shared" ref="Z20:AB22" si="3">+Y20</f>
        <v>1689000</v>
      </c>
      <c r="AA20" s="412">
        <f t="shared" si="3"/>
        <v>1689000</v>
      </c>
      <c r="AB20" s="412">
        <f t="shared" si="3"/>
        <v>1689000</v>
      </c>
      <c r="AC20" s="413">
        <f>+Y20+Z20+AA20+AB20</f>
        <v>6756000</v>
      </c>
      <c r="AD20" s="835">
        <f>56300*12</f>
        <v>675600</v>
      </c>
    </row>
    <row r="21" spans="1:31" s="414" customFormat="1" ht="36.75" customHeight="1">
      <c r="A21" s="405">
        <v>2</v>
      </c>
      <c r="B21" s="406">
        <v>1</v>
      </c>
      <c r="C21" s="406">
        <v>1</v>
      </c>
      <c r="D21" s="406">
        <v>2</v>
      </c>
      <c r="E21" s="407" t="s">
        <v>263</v>
      </c>
      <c r="F21" s="408" t="s">
        <v>544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559"/>
      <c r="R21" s="410"/>
      <c r="S21" s="410"/>
      <c r="T21" s="410"/>
      <c r="U21" s="410"/>
      <c r="V21" s="410"/>
      <c r="W21" s="410"/>
      <c r="X21" s="817">
        <v>0</v>
      </c>
      <c r="Y21" s="411">
        <f>+X21/4</f>
        <v>0</v>
      </c>
      <c r="Z21" s="412">
        <f>+Y21</f>
        <v>0</v>
      </c>
      <c r="AA21" s="412">
        <f>+Z21</f>
        <v>0</v>
      </c>
      <c r="AB21" s="412">
        <f>+AA21</f>
        <v>0</v>
      </c>
      <c r="AC21" s="413">
        <f>+Y21+Z21+AA21+AB21</f>
        <v>0</v>
      </c>
      <c r="AD21" s="835">
        <v>0</v>
      </c>
    </row>
    <row r="22" spans="1:31" s="414" customFormat="1" ht="36.75" customHeight="1">
      <c r="A22" s="405">
        <v>2</v>
      </c>
      <c r="B22" s="406">
        <v>1</v>
      </c>
      <c r="C22" s="406">
        <v>1</v>
      </c>
      <c r="D22" s="406">
        <v>2</v>
      </c>
      <c r="E22" s="407" t="s">
        <v>260</v>
      </c>
      <c r="F22" s="408" t="s">
        <v>242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817">
        <v>0</v>
      </c>
      <c r="Y22" s="411">
        <f t="shared" si="2"/>
        <v>0</v>
      </c>
      <c r="Z22" s="412">
        <f t="shared" si="3"/>
        <v>0</v>
      </c>
      <c r="AA22" s="412">
        <f t="shared" si="3"/>
        <v>0</v>
      </c>
      <c r="AB22" s="412">
        <f t="shared" si="3"/>
        <v>0</v>
      </c>
      <c r="AC22" s="413">
        <f t="shared" si="1"/>
        <v>0</v>
      </c>
      <c r="AD22" s="835">
        <v>0</v>
      </c>
    </row>
    <row r="23" spans="1:31" s="414" customFormat="1" ht="36.75" customHeight="1">
      <c r="A23" s="648">
        <v>2</v>
      </c>
      <c r="B23" s="649">
        <v>1</v>
      </c>
      <c r="C23" s="649">
        <v>1</v>
      </c>
      <c r="D23" s="649">
        <v>3</v>
      </c>
      <c r="E23" s="407"/>
      <c r="F23" s="408" t="s">
        <v>164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817">
        <v>7190400</v>
      </c>
      <c r="Y23" s="411">
        <f>+X23/4</f>
        <v>1797600</v>
      </c>
      <c r="Z23" s="412">
        <f>+Y23</f>
        <v>1797600</v>
      </c>
      <c r="AA23" s="412">
        <f>+Z23</f>
        <v>1797600</v>
      </c>
      <c r="AB23" s="412">
        <f>+AA23</f>
        <v>1797600</v>
      </c>
      <c r="AC23" s="413">
        <f t="shared" si="1"/>
        <v>7190400</v>
      </c>
      <c r="AD23" s="835">
        <f>599200*12</f>
        <v>7190400</v>
      </c>
    </row>
    <row r="24" spans="1:31" s="414" customFormat="1" ht="36.75" customHeight="1">
      <c r="A24" s="648">
        <v>2</v>
      </c>
      <c r="B24" s="649">
        <v>1</v>
      </c>
      <c r="C24" s="649">
        <v>1</v>
      </c>
      <c r="D24" s="649">
        <v>4</v>
      </c>
      <c r="E24" s="407"/>
      <c r="F24" s="408" t="s">
        <v>165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445">
        <f>5867000+570000+563000</f>
        <v>7000000</v>
      </c>
      <c r="Y24" s="411">
        <f t="shared" si="2"/>
        <v>1750000</v>
      </c>
      <c r="Z24" s="412">
        <f t="shared" ref="Z24:AB27" si="4">+Y24</f>
        <v>1750000</v>
      </c>
      <c r="AA24" s="412">
        <f t="shared" si="4"/>
        <v>1750000</v>
      </c>
      <c r="AB24" s="412">
        <f t="shared" si="4"/>
        <v>1750000</v>
      </c>
      <c r="AC24" s="413">
        <f t="shared" si="1"/>
        <v>7000000</v>
      </c>
      <c r="AD24" s="835"/>
    </row>
    <row r="25" spans="1:31" s="414" customFormat="1" ht="36.75" customHeight="1">
      <c r="A25" s="405">
        <v>2</v>
      </c>
      <c r="B25" s="406">
        <v>1</v>
      </c>
      <c r="C25" s="406">
        <v>1</v>
      </c>
      <c r="D25" s="406">
        <v>5</v>
      </c>
      <c r="E25" s="407" t="s">
        <v>261</v>
      </c>
      <c r="F25" s="408" t="s">
        <v>167</v>
      </c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410"/>
      <c r="S25" s="410"/>
      <c r="T25" s="410"/>
      <c r="U25" s="410"/>
      <c r="V25" s="410"/>
      <c r="W25" s="410"/>
      <c r="X25" s="445">
        <v>500000</v>
      </c>
      <c r="Y25" s="411">
        <f t="shared" si="2"/>
        <v>125000</v>
      </c>
      <c r="Z25" s="412">
        <f t="shared" si="4"/>
        <v>125000</v>
      </c>
      <c r="AA25" s="412">
        <f t="shared" si="4"/>
        <v>125000</v>
      </c>
      <c r="AB25" s="412">
        <f t="shared" si="4"/>
        <v>125000</v>
      </c>
      <c r="AC25" s="413">
        <f t="shared" si="1"/>
        <v>500000</v>
      </c>
      <c r="AD25" s="835"/>
    </row>
    <row r="26" spans="1:31" s="414" customFormat="1" ht="36.75" customHeight="1">
      <c r="A26" s="405">
        <v>2</v>
      </c>
      <c r="B26" s="406">
        <v>1</v>
      </c>
      <c r="C26" s="406">
        <v>1</v>
      </c>
      <c r="D26" s="406">
        <v>5</v>
      </c>
      <c r="E26" s="407" t="s">
        <v>258</v>
      </c>
      <c r="F26" s="408" t="s">
        <v>385</v>
      </c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410"/>
      <c r="S26" s="410"/>
      <c r="T26" s="410"/>
      <c r="U26" s="410"/>
      <c r="V26" s="410"/>
      <c r="W26" s="410"/>
      <c r="X26" s="445">
        <v>500000</v>
      </c>
      <c r="Y26" s="411">
        <f t="shared" si="2"/>
        <v>125000</v>
      </c>
      <c r="Z26" s="412">
        <f t="shared" si="4"/>
        <v>125000</v>
      </c>
      <c r="AA26" s="412">
        <f t="shared" si="4"/>
        <v>125000</v>
      </c>
      <c r="AB26" s="412">
        <f t="shared" si="4"/>
        <v>125000</v>
      </c>
      <c r="AC26" s="413">
        <f t="shared" si="1"/>
        <v>500000</v>
      </c>
      <c r="AD26" s="835"/>
    </row>
    <row r="27" spans="1:31" s="414" customFormat="1" ht="36.75" customHeight="1">
      <c r="A27" s="405">
        <v>2</v>
      </c>
      <c r="B27" s="406">
        <v>1</v>
      </c>
      <c r="C27" s="406">
        <v>2</v>
      </c>
      <c r="D27" s="406">
        <v>2</v>
      </c>
      <c r="E27" s="515" t="s">
        <v>259</v>
      </c>
      <c r="F27" s="408" t="s">
        <v>384</v>
      </c>
      <c r="G27" s="512"/>
      <c r="H27" s="512"/>
      <c r="I27" s="512"/>
      <c r="J27" s="324"/>
      <c r="K27" s="324"/>
      <c r="L27" s="324"/>
      <c r="M27" s="324"/>
      <c r="N27" s="324"/>
      <c r="O27" s="324"/>
      <c r="P27" s="324"/>
      <c r="Q27" s="324"/>
      <c r="R27" s="410"/>
      <c r="S27" s="410"/>
      <c r="T27" s="410"/>
      <c r="U27" s="410"/>
      <c r="V27" s="410"/>
      <c r="W27" s="410"/>
      <c r="X27" s="445">
        <v>0</v>
      </c>
      <c r="Y27" s="411">
        <f t="shared" si="2"/>
        <v>0</v>
      </c>
      <c r="Z27" s="412">
        <f t="shared" si="4"/>
        <v>0</v>
      </c>
      <c r="AA27" s="412">
        <f t="shared" si="4"/>
        <v>0</v>
      </c>
      <c r="AB27" s="412">
        <f t="shared" si="4"/>
        <v>0</v>
      </c>
      <c r="AC27" s="413">
        <f t="shared" si="1"/>
        <v>0</v>
      </c>
      <c r="AD27" s="835"/>
    </row>
    <row r="28" spans="1:31" s="414" customFormat="1" ht="36.75" customHeight="1">
      <c r="A28" s="405">
        <v>2</v>
      </c>
      <c r="B28" s="406">
        <v>1</v>
      </c>
      <c r="C28" s="406">
        <v>2</v>
      </c>
      <c r="D28" s="406">
        <v>2</v>
      </c>
      <c r="E28" s="515" t="s">
        <v>262</v>
      </c>
      <c r="F28" s="408" t="s">
        <v>169</v>
      </c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410"/>
      <c r="S28" s="410"/>
      <c r="T28" s="410"/>
      <c r="U28" s="410"/>
      <c r="V28" s="410"/>
      <c r="W28" s="410"/>
      <c r="X28" s="445">
        <v>0</v>
      </c>
      <c r="Y28" s="411">
        <f t="shared" si="2"/>
        <v>0</v>
      </c>
      <c r="Z28" s="412">
        <f>+Y28</f>
        <v>0</v>
      </c>
      <c r="AA28" s="412">
        <f>+Z28</f>
        <v>0</v>
      </c>
      <c r="AB28" s="412">
        <f>+AA28</f>
        <v>0</v>
      </c>
      <c r="AC28" s="413">
        <f t="shared" si="1"/>
        <v>0</v>
      </c>
      <c r="AD28" s="835"/>
    </row>
    <row r="29" spans="1:31" s="414" customFormat="1" ht="36.75" customHeight="1">
      <c r="A29" s="405">
        <v>2</v>
      </c>
      <c r="B29" s="406">
        <v>1</v>
      </c>
      <c r="C29" s="406">
        <v>2</v>
      </c>
      <c r="D29" s="406">
        <v>2</v>
      </c>
      <c r="E29" s="407" t="s">
        <v>263</v>
      </c>
      <c r="F29" s="408" t="s">
        <v>170</v>
      </c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410"/>
      <c r="S29" s="410"/>
      <c r="T29" s="410"/>
      <c r="U29" s="410"/>
      <c r="V29" s="410"/>
      <c r="W29" s="410"/>
      <c r="X29" s="445">
        <v>0</v>
      </c>
      <c r="Y29" s="411">
        <f>+X29/4</f>
        <v>0</v>
      </c>
      <c r="Z29" s="412">
        <f t="shared" ref="Z29:AB32" si="5">+Y29</f>
        <v>0</v>
      </c>
      <c r="AA29" s="412">
        <f t="shared" si="5"/>
        <v>0</v>
      </c>
      <c r="AB29" s="412">
        <f t="shared" si="5"/>
        <v>0</v>
      </c>
      <c r="AC29" s="413">
        <f t="shared" si="1"/>
        <v>0</v>
      </c>
      <c r="AD29" s="835"/>
    </row>
    <row r="30" spans="1:31" s="414" customFormat="1" ht="36.75" customHeight="1">
      <c r="A30" s="405">
        <v>2</v>
      </c>
      <c r="B30" s="406">
        <v>1</v>
      </c>
      <c r="C30" s="406">
        <v>2</v>
      </c>
      <c r="D30" s="406">
        <v>2</v>
      </c>
      <c r="E30" s="407" t="s">
        <v>260</v>
      </c>
      <c r="F30" s="408" t="s">
        <v>171</v>
      </c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410"/>
      <c r="S30" s="410"/>
      <c r="T30" s="410"/>
      <c r="U30" s="410"/>
      <c r="V30" s="410"/>
      <c r="W30" s="410"/>
      <c r="X30" s="445">
        <v>300000</v>
      </c>
      <c r="Y30" s="411">
        <f>+X30/4</f>
        <v>75000</v>
      </c>
      <c r="Z30" s="412">
        <f t="shared" si="5"/>
        <v>75000</v>
      </c>
      <c r="AA30" s="412">
        <f t="shared" si="5"/>
        <v>75000</v>
      </c>
      <c r="AB30" s="412">
        <f t="shared" si="5"/>
        <v>75000</v>
      </c>
      <c r="AC30" s="413">
        <f t="shared" si="1"/>
        <v>300000</v>
      </c>
      <c r="AD30" s="835"/>
    </row>
    <row r="31" spans="1:31" s="414" customFormat="1" ht="36.75" customHeight="1">
      <c r="A31" s="405">
        <v>2</v>
      </c>
      <c r="B31" s="406">
        <v>1</v>
      </c>
      <c r="C31" s="406">
        <v>2</v>
      </c>
      <c r="D31" s="406">
        <v>2</v>
      </c>
      <c r="E31" s="407" t="s">
        <v>280</v>
      </c>
      <c r="F31" s="408" t="s">
        <v>281</v>
      </c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410"/>
      <c r="S31" s="410"/>
      <c r="T31" s="410"/>
      <c r="U31" s="410"/>
      <c r="V31" s="410"/>
      <c r="W31" s="408"/>
      <c r="X31" s="445">
        <v>500000</v>
      </c>
      <c r="Y31" s="411">
        <f>+X31/4</f>
        <v>125000</v>
      </c>
      <c r="Z31" s="412">
        <f t="shared" si="5"/>
        <v>125000</v>
      </c>
      <c r="AA31" s="412">
        <f t="shared" si="5"/>
        <v>125000</v>
      </c>
      <c r="AB31" s="412">
        <f t="shared" si="5"/>
        <v>125000</v>
      </c>
      <c r="AC31" s="413">
        <f t="shared" si="1"/>
        <v>500000</v>
      </c>
      <c r="AD31" s="835"/>
    </row>
    <row r="32" spans="1:31" s="414" customFormat="1" ht="36.75" customHeight="1">
      <c r="A32" s="405">
        <v>2</v>
      </c>
      <c r="B32" s="406">
        <v>1</v>
      </c>
      <c r="C32" s="406">
        <v>2</v>
      </c>
      <c r="D32" s="406">
        <v>2</v>
      </c>
      <c r="E32" s="407">
        <v>9</v>
      </c>
      <c r="F32" s="408" t="s">
        <v>172</v>
      </c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410"/>
      <c r="S32" s="410"/>
      <c r="T32" s="410"/>
      <c r="U32" s="410"/>
      <c r="V32" s="410"/>
      <c r="W32" s="408"/>
      <c r="X32" s="445">
        <v>500000</v>
      </c>
      <c r="Y32" s="411">
        <f>+X32/4</f>
        <v>125000</v>
      </c>
      <c r="Z32" s="412">
        <f t="shared" si="5"/>
        <v>125000</v>
      </c>
      <c r="AA32" s="412">
        <f t="shared" si="5"/>
        <v>125000</v>
      </c>
      <c r="AB32" s="412">
        <f t="shared" si="5"/>
        <v>125000</v>
      </c>
      <c r="AC32" s="413">
        <f t="shared" si="1"/>
        <v>500000</v>
      </c>
      <c r="AD32" s="835"/>
    </row>
    <row r="33" spans="1:30" s="414" customFormat="1" ht="36.75" customHeight="1">
      <c r="A33" s="405">
        <v>2</v>
      </c>
      <c r="B33" s="406">
        <v>1</v>
      </c>
      <c r="C33" s="406">
        <v>3</v>
      </c>
      <c r="D33" s="406">
        <v>1</v>
      </c>
      <c r="E33" s="407" t="s">
        <v>259</v>
      </c>
      <c r="F33" s="561" t="s">
        <v>328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563">
        <v>17500000</v>
      </c>
      <c r="Y33" s="411">
        <f t="shared" si="2"/>
        <v>4375000</v>
      </c>
      <c r="Z33" s="412">
        <f t="shared" ref="Z33:AB34" si="6">+Y33</f>
        <v>4375000</v>
      </c>
      <c r="AA33" s="412">
        <f t="shared" si="6"/>
        <v>4375000</v>
      </c>
      <c r="AB33" s="412">
        <f t="shared" si="6"/>
        <v>4375000</v>
      </c>
      <c r="AC33" s="413">
        <f t="shared" si="1"/>
        <v>17500000</v>
      </c>
      <c r="AD33" s="835"/>
    </row>
    <row r="34" spans="1:30" s="414" customFormat="1" ht="36.75" customHeight="1">
      <c r="A34" s="405">
        <v>2</v>
      </c>
      <c r="B34" s="406">
        <v>1</v>
      </c>
      <c r="C34" s="406">
        <v>3</v>
      </c>
      <c r="D34" s="406">
        <v>2</v>
      </c>
      <c r="E34" s="407" t="s">
        <v>259</v>
      </c>
      <c r="F34" s="561" t="s">
        <v>175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445">
        <v>800000</v>
      </c>
      <c r="Y34" s="411">
        <f>+X34/4</f>
        <v>200000</v>
      </c>
      <c r="Z34" s="412">
        <f t="shared" si="6"/>
        <v>200000</v>
      </c>
      <c r="AA34" s="412">
        <f t="shared" si="6"/>
        <v>200000</v>
      </c>
      <c r="AB34" s="412">
        <f t="shared" si="6"/>
        <v>200000</v>
      </c>
      <c r="AC34" s="413">
        <f t="shared" si="1"/>
        <v>800000</v>
      </c>
      <c r="AD34" s="835"/>
    </row>
    <row r="35" spans="1:30" s="414" customFormat="1" ht="36.75" customHeight="1">
      <c r="A35" s="819">
        <v>2</v>
      </c>
      <c r="B35" s="820">
        <v>1</v>
      </c>
      <c r="C35" s="820">
        <v>4</v>
      </c>
      <c r="D35" s="820">
        <v>2</v>
      </c>
      <c r="E35" s="407"/>
      <c r="F35" s="615" t="s">
        <v>176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445"/>
      <c r="Y35" s="411"/>
      <c r="Z35" s="412"/>
      <c r="AA35" s="412"/>
      <c r="AB35" s="412"/>
      <c r="AC35" s="413"/>
      <c r="AD35" s="835"/>
    </row>
    <row r="36" spans="1:30" s="414" customFormat="1" ht="36.75" customHeight="1">
      <c r="A36" s="405">
        <v>2</v>
      </c>
      <c r="B36" s="406">
        <v>1</v>
      </c>
      <c r="C36" s="406">
        <v>4</v>
      </c>
      <c r="D36" s="406">
        <v>2</v>
      </c>
      <c r="E36" s="407" t="s">
        <v>262</v>
      </c>
      <c r="F36" s="561" t="s">
        <v>547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445">
        <v>200000</v>
      </c>
      <c r="Y36" s="411">
        <f>+X36/4</f>
        <v>50000</v>
      </c>
      <c r="Z36" s="412">
        <f t="shared" ref="Z36:AB37" si="7">+Y36</f>
        <v>50000</v>
      </c>
      <c r="AA36" s="412">
        <f t="shared" si="7"/>
        <v>50000</v>
      </c>
      <c r="AB36" s="412">
        <f t="shared" si="7"/>
        <v>50000</v>
      </c>
      <c r="AC36" s="413">
        <f>+Y36+Z36+AA36+AB36</f>
        <v>200000</v>
      </c>
      <c r="AD36" s="835"/>
    </row>
    <row r="37" spans="1:30" s="414" customFormat="1" ht="36.75" customHeight="1">
      <c r="A37" s="405">
        <v>2</v>
      </c>
      <c r="B37" s="406">
        <v>1</v>
      </c>
      <c r="C37" s="406">
        <v>4</v>
      </c>
      <c r="D37" s="406">
        <v>2</v>
      </c>
      <c r="E37" s="407" t="s">
        <v>258</v>
      </c>
      <c r="F37" s="561" t="s">
        <v>548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445">
        <v>1000000</v>
      </c>
      <c r="Y37" s="411">
        <f>+X37/4</f>
        <v>250000</v>
      </c>
      <c r="Z37" s="412">
        <f t="shared" si="7"/>
        <v>250000</v>
      </c>
      <c r="AA37" s="412">
        <f t="shared" si="7"/>
        <v>250000</v>
      </c>
      <c r="AB37" s="412">
        <f t="shared" si="7"/>
        <v>250000</v>
      </c>
      <c r="AC37" s="413">
        <f>+Y37+Z37+AA37+AB37</f>
        <v>1000000</v>
      </c>
      <c r="AD37" s="835"/>
    </row>
    <row r="38" spans="1:30" s="414" customFormat="1" ht="36.75" customHeight="1">
      <c r="A38" s="811">
        <v>2</v>
      </c>
      <c r="B38" s="812">
        <v>1</v>
      </c>
      <c r="C38" s="812">
        <v>5</v>
      </c>
      <c r="D38" s="812"/>
      <c r="E38" s="614"/>
      <c r="F38" s="615" t="s">
        <v>180</v>
      </c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410"/>
      <c r="S38" s="410"/>
      <c r="T38" s="410"/>
      <c r="U38" s="410"/>
      <c r="V38" s="410"/>
      <c r="W38" s="410"/>
      <c r="X38" s="445"/>
      <c r="Y38" s="411"/>
      <c r="Z38" s="412"/>
      <c r="AA38" s="412"/>
      <c r="AB38" s="412"/>
      <c r="AC38" s="413"/>
      <c r="AD38" s="835"/>
    </row>
    <row r="39" spans="1:30" s="414" customFormat="1" ht="36.75" customHeight="1">
      <c r="A39" s="405">
        <v>2</v>
      </c>
      <c r="B39" s="406">
        <v>1</v>
      </c>
      <c r="C39" s="406">
        <v>5</v>
      </c>
      <c r="D39" s="406">
        <v>1</v>
      </c>
      <c r="E39" s="614"/>
      <c r="F39" s="561" t="s">
        <v>177</v>
      </c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410"/>
      <c r="S39" s="410"/>
      <c r="T39" s="410"/>
      <c r="U39" s="410"/>
      <c r="V39" s="410"/>
      <c r="W39" s="410"/>
      <c r="X39" s="445">
        <v>3500000</v>
      </c>
      <c r="Y39" s="411">
        <f>+X39/4</f>
        <v>875000</v>
      </c>
      <c r="Z39" s="412">
        <f t="shared" ref="Z39:AB41" si="8">+Y39</f>
        <v>875000</v>
      </c>
      <c r="AA39" s="412">
        <f t="shared" si="8"/>
        <v>875000</v>
      </c>
      <c r="AB39" s="412">
        <f t="shared" si="8"/>
        <v>875000</v>
      </c>
      <c r="AC39" s="413">
        <f>+Y39+Z39+AA39+AB39</f>
        <v>3500000</v>
      </c>
      <c r="AD39" s="835"/>
    </row>
    <row r="40" spans="1:30" s="414" customFormat="1" ht="36.75" customHeight="1">
      <c r="A40" s="405">
        <v>2</v>
      </c>
      <c r="B40" s="406">
        <v>1</v>
      </c>
      <c r="C40" s="406">
        <v>5</v>
      </c>
      <c r="D40" s="406">
        <v>2</v>
      </c>
      <c r="E40" s="614"/>
      <c r="F40" s="561" t="s">
        <v>178</v>
      </c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410"/>
      <c r="S40" s="410"/>
      <c r="T40" s="410"/>
      <c r="U40" s="410"/>
      <c r="V40" s="410"/>
      <c r="W40" s="410"/>
      <c r="X40" s="445">
        <v>3500000</v>
      </c>
      <c r="Y40" s="411">
        <f>+X40/4</f>
        <v>875000</v>
      </c>
      <c r="Z40" s="412">
        <f t="shared" si="8"/>
        <v>875000</v>
      </c>
      <c r="AA40" s="412">
        <f t="shared" si="8"/>
        <v>875000</v>
      </c>
      <c r="AB40" s="412">
        <f t="shared" si="8"/>
        <v>875000</v>
      </c>
      <c r="AC40" s="413">
        <f>+Y40+Z40+AA40+AB40</f>
        <v>3500000</v>
      </c>
      <c r="AD40" s="835"/>
    </row>
    <row r="41" spans="1:30" s="414" customFormat="1" ht="36.75" customHeight="1" thickBot="1">
      <c r="A41" s="405">
        <v>2</v>
      </c>
      <c r="B41" s="406">
        <v>1</v>
      </c>
      <c r="C41" s="406">
        <v>5</v>
      </c>
      <c r="D41" s="406">
        <v>3</v>
      </c>
      <c r="E41" s="614"/>
      <c r="F41" s="561" t="s">
        <v>179</v>
      </c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410"/>
      <c r="S41" s="410"/>
      <c r="T41" s="410"/>
      <c r="U41" s="410"/>
      <c r="V41" s="410"/>
      <c r="W41" s="410"/>
      <c r="X41" s="445">
        <v>600000</v>
      </c>
      <c r="Y41" s="411">
        <f>+X41/4</f>
        <v>150000</v>
      </c>
      <c r="Z41" s="412">
        <f t="shared" si="8"/>
        <v>150000</v>
      </c>
      <c r="AA41" s="412">
        <f t="shared" si="8"/>
        <v>150000</v>
      </c>
      <c r="AB41" s="412">
        <f t="shared" si="8"/>
        <v>150000</v>
      </c>
      <c r="AC41" s="413">
        <f>+Y41+Z41+AA41+AB41</f>
        <v>600000</v>
      </c>
      <c r="AD41" s="835"/>
    </row>
    <row r="42" spans="1:30" ht="36.75" customHeight="1" thickBot="1">
      <c r="A42" s="439"/>
      <c r="B42" s="439"/>
      <c r="C42" s="439"/>
      <c r="D42" s="439"/>
      <c r="E42" s="694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202"/>
      <c r="Y42" s="443"/>
      <c r="Z42" s="444"/>
      <c r="AA42" s="444"/>
      <c r="AB42" s="444"/>
      <c r="AC42" s="444"/>
    </row>
    <row r="43" spans="1:30" s="170" customFormat="1" ht="36.75" customHeight="1" thickBot="1">
      <c r="A43" s="724">
        <v>2</v>
      </c>
      <c r="B43" s="725">
        <v>2</v>
      </c>
      <c r="C43" s="725"/>
      <c r="D43" s="726"/>
      <c r="E43" s="727"/>
      <c r="F43" s="1059" t="s">
        <v>313</v>
      </c>
      <c r="G43" s="1060"/>
      <c r="H43" s="1060"/>
      <c r="I43" s="1060"/>
      <c r="J43" s="1060"/>
      <c r="K43" s="1060"/>
      <c r="L43" s="1060"/>
      <c r="M43" s="1060"/>
      <c r="N43" s="1060"/>
      <c r="O43" s="1060"/>
      <c r="P43" s="1060"/>
      <c r="Q43" s="1060"/>
      <c r="R43" s="728"/>
      <c r="S43" s="728"/>
      <c r="T43" s="728"/>
      <c r="U43" s="728"/>
      <c r="V43" s="728"/>
      <c r="W43" s="728"/>
      <c r="X43" s="729">
        <f t="shared" ref="X43:AC43" si="9">SUM(X45:X75)</f>
        <v>34966388</v>
      </c>
      <c r="Y43" s="729">
        <f t="shared" si="9"/>
        <v>8741597</v>
      </c>
      <c r="Z43" s="729">
        <f t="shared" si="9"/>
        <v>8741597</v>
      </c>
      <c r="AA43" s="729">
        <f t="shared" si="9"/>
        <v>8741597</v>
      </c>
      <c r="AB43" s="729">
        <f t="shared" si="9"/>
        <v>8741597</v>
      </c>
      <c r="AC43" s="730">
        <f t="shared" si="9"/>
        <v>34966388</v>
      </c>
      <c r="AD43" s="838"/>
    </row>
    <row r="44" spans="1:30" s="414" customFormat="1" ht="36.75" customHeight="1">
      <c r="A44" s="648">
        <v>2</v>
      </c>
      <c r="B44" s="649">
        <v>2</v>
      </c>
      <c r="C44" s="649">
        <v>1</v>
      </c>
      <c r="D44" s="649"/>
      <c r="E44" s="407"/>
      <c r="F44" s="518" t="s">
        <v>56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409"/>
      <c r="R44" s="410"/>
      <c r="S44" s="410"/>
      <c r="T44" s="410"/>
      <c r="U44" s="410"/>
      <c r="V44" s="410"/>
      <c r="W44" s="410"/>
      <c r="X44" s="445"/>
      <c r="Y44" s="411"/>
      <c r="Z44" s="410"/>
      <c r="AA44" s="410"/>
      <c r="AB44" s="410"/>
      <c r="AC44" s="519"/>
      <c r="AD44" s="835"/>
    </row>
    <row r="45" spans="1:30" s="414" customFormat="1" ht="36.75" customHeight="1">
      <c r="A45" s="405">
        <v>2</v>
      </c>
      <c r="B45" s="406">
        <v>2</v>
      </c>
      <c r="C45" s="406">
        <v>1</v>
      </c>
      <c r="D45" s="644">
        <v>2</v>
      </c>
      <c r="E45" s="407" t="s">
        <v>259</v>
      </c>
      <c r="F45" s="408" t="s">
        <v>276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409"/>
      <c r="R45" s="410"/>
      <c r="S45" s="410"/>
      <c r="T45" s="410"/>
      <c r="U45" s="410"/>
      <c r="V45" s="410"/>
      <c r="W45" s="410"/>
      <c r="X45" s="445">
        <v>750000</v>
      </c>
      <c r="Y45" s="411">
        <f t="shared" ref="Y45:Y67" si="10">+X45/4</f>
        <v>187500</v>
      </c>
      <c r="Z45" s="412">
        <f t="shared" ref="Z45:AB46" si="11">+Y45</f>
        <v>187500</v>
      </c>
      <c r="AA45" s="412">
        <f t="shared" si="11"/>
        <v>187500</v>
      </c>
      <c r="AB45" s="412">
        <f t="shared" si="11"/>
        <v>187500</v>
      </c>
      <c r="AC45" s="413">
        <f t="shared" ref="AC45:AC67" si="12">+Y45+Z45+AA45+AB45</f>
        <v>750000</v>
      </c>
      <c r="AD45" s="835"/>
    </row>
    <row r="46" spans="1:30" s="414" customFormat="1" ht="36.75" customHeight="1">
      <c r="A46" s="405">
        <v>2</v>
      </c>
      <c r="B46" s="406">
        <v>2</v>
      </c>
      <c r="C46" s="406">
        <v>1</v>
      </c>
      <c r="D46" s="649">
        <v>3</v>
      </c>
      <c r="E46" s="407"/>
      <c r="F46" s="408" t="s">
        <v>181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409"/>
      <c r="R46" s="410"/>
      <c r="S46" s="410"/>
      <c r="T46" s="410"/>
      <c r="U46" s="410"/>
      <c r="V46" s="410"/>
      <c r="W46" s="410"/>
      <c r="X46" s="445">
        <v>0</v>
      </c>
      <c r="Y46" s="411">
        <f t="shared" si="10"/>
        <v>0</v>
      </c>
      <c r="Z46" s="412">
        <f t="shared" si="11"/>
        <v>0</v>
      </c>
      <c r="AA46" s="412">
        <f t="shared" si="11"/>
        <v>0</v>
      </c>
      <c r="AB46" s="412">
        <f t="shared" si="11"/>
        <v>0</v>
      </c>
      <c r="AC46" s="413">
        <f t="shared" si="12"/>
        <v>0</v>
      </c>
      <c r="AD46" s="835"/>
    </row>
    <row r="47" spans="1:30" s="414" customFormat="1" ht="36.75" customHeight="1">
      <c r="A47" s="405">
        <v>2</v>
      </c>
      <c r="B47" s="406">
        <v>2</v>
      </c>
      <c r="C47" s="406">
        <v>1</v>
      </c>
      <c r="D47" s="406">
        <v>5</v>
      </c>
      <c r="E47" s="407"/>
      <c r="F47" s="408" t="s">
        <v>278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408"/>
      <c r="S47" s="409"/>
      <c r="T47" s="408"/>
      <c r="U47" s="409"/>
      <c r="V47" s="408"/>
      <c r="W47" s="410"/>
      <c r="X47" s="445">
        <v>400000</v>
      </c>
      <c r="Y47" s="411">
        <f t="shared" si="10"/>
        <v>100000</v>
      </c>
      <c r="Z47" s="412">
        <f>+Y47</f>
        <v>100000</v>
      </c>
      <c r="AA47" s="412">
        <f>+Z47</f>
        <v>100000</v>
      </c>
      <c r="AB47" s="412">
        <f>+AA47</f>
        <v>100000</v>
      </c>
      <c r="AC47" s="413">
        <f t="shared" si="12"/>
        <v>400000</v>
      </c>
      <c r="AD47" s="835"/>
    </row>
    <row r="48" spans="1:30" s="414" customFormat="1" ht="36.75" customHeight="1">
      <c r="A48" s="405">
        <v>2</v>
      </c>
      <c r="B48" s="406">
        <v>2</v>
      </c>
      <c r="C48" s="406">
        <v>1</v>
      </c>
      <c r="D48" s="406">
        <v>8</v>
      </c>
      <c r="E48" s="407"/>
      <c r="F48" s="324" t="s">
        <v>183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408"/>
      <c r="S48" s="409"/>
      <c r="T48" s="408"/>
      <c r="U48" s="409"/>
      <c r="V48" s="408"/>
      <c r="W48" s="410"/>
      <c r="X48" s="560">
        <v>117385</v>
      </c>
      <c r="Y48" s="411">
        <f t="shared" si="10"/>
        <v>29346.25</v>
      </c>
      <c r="Z48" s="412">
        <f t="shared" ref="Z48:AB58" si="13">+Y48</f>
        <v>29346.25</v>
      </c>
      <c r="AA48" s="412">
        <f t="shared" si="13"/>
        <v>29346.25</v>
      </c>
      <c r="AB48" s="412">
        <f t="shared" si="13"/>
        <v>29346.25</v>
      </c>
      <c r="AC48" s="413">
        <f t="shared" si="12"/>
        <v>117385</v>
      </c>
      <c r="AD48" s="835"/>
    </row>
    <row r="49" spans="1:30" s="414" customFormat="1" ht="36.75" customHeight="1">
      <c r="A49" s="405">
        <v>2</v>
      </c>
      <c r="B49" s="406">
        <v>2</v>
      </c>
      <c r="C49" s="406">
        <v>2</v>
      </c>
      <c r="D49" s="406">
        <v>2</v>
      </c>
      <c r="E49" s="407"/>
      <c r="F49" s="408" t="s">
        <v>59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410"/>
      <c r="S49" s="410"/>
      <c r="T49" s="410"/>
      <c r="U49" s="410"/>
      <c r="V49" s="410"/>
      <c r="W49" s="410"/>
      <c r="X49" s="445">
        <v>500000</v>
      </c>
      <c r="Y49" s="411">
        <f t="shared" si="10"/>
        <v>125000</v>
      </c>
      <c r="Z49" s="412">
        <f t="shared" si="13"/>
        <v>125000</v>
      </c>
      <c r="AA49" s="412">
        <f t="shared" si="13"/>
        <v>125000</v>
      </c>
      <c r="AB49" s="412">
        <f t="shared" si="13"/>
        <v>125000</v>
      </c>
      <c r="AC49" s="413">
        <f t="shared" si="12"/>
        <v>500000</v>
      </c>
      <c r="AD49" s="835"/>
    </row>
    <row r="50" spans="1:30" s="414" customFormat="1" ht="36.75" customHeight="1">
      <c r="A50" s="405">
        <v>2</v>
      </c>
      <c r="B50" s="406">
        <v>2</v>
      </c>
      <c r="C50" s="406">
        <v>3</v>
      </c>
      <c r="D50" s="406">
        <v>1</v>
      </c>
      <c r="E50" s="407"/>
      <c r="F50" s="561" t="s">
        <v>132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410"/>
      <c r="S50" s="410"/>
      <c r="T50" s="410"/>
      <c r="U50" s="410"/>
      <c r="V50" s="410"/>
      <c r="W50" s="410"/>
      <c r="X50" s="445">
        <v>900000</v>
      </c>
      <c r="Y50" s="411">
        <f t="shared" si="10"/>
        <v>225000</v>
      </c>
      <c r="Z50" s="412">
        <f t="shared" ref="Z50:AB51" si="14">+Y50</f>
        <v>225000</v>
      </c>
      <c r="AA50" s="412">
        <f t="shared" si="14"/>
        <v>225000</v>
      </c>
      <c r="AB50" s="412">
        <f t="shared" si="14"/>
        <v>225000</v>
      </c>
      <c r="AC50" s="413">
        <f t="shared" si="12"/>
        <v>900000</v>
      </c>
      <c r="AD50" s="835"/>
    </row>
    <row r="51" spans="1:30" s="414" customFormat="1" ht="36.75" customHeight="1">
      <c r="A51" s="405">
        <v>2</v>
      </c>
      <c r="B51" s="406">
        <v>2</v>
      </c>
      <c r="C51" s="406">
        <v>3</v>
      </c>
      <c r="D51" s="406">
        <v>2</v>
      </c>
      <c r="E51" s="407"/>
      <c r="F51" s="561" t="s">
        <v>61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410"/>
      <c r="S51" s="410"/>
      <c r="T51" s="410"/>
      <c r="U51" s="410"/>
      <c r="V51" s="410"/>
      <c r="W51" s="410"/>
      <c r="X51" s="445">
        <v>500000</v>
      </c>
      <c r="Y51" s="411">
        <f t="shared" si="10"/>
        <v>125000</v>
      </c>
      <c r="Z51" s="412">
        <f t="shared" si="14"/>
        <v>125000</v>
      </c>
      <c r="AA51" s="412">
        <f t="shared" si="14"/>
        <v>125000</v>
      </c>
      <c r="AB51" s="412">
        <f t="shared" si="14"/>
        <v>125000</v>
      </c>
      <c r="AC51" s="413">
        <f t="shared" si="12"/>
        <v>500000</v>
      </c>
      <c r="AD51" s="835"/>
    </row>
    <row r="52" spans="1:30" s="414" customFormat="1" ht="36.75" customHeight="1">
      <c r="A52" s="405">
        <v>2</v>
      </c>
      <c r="B52" s="406">
        <v>2</v>
      </c>
      <c r="C52" s="406">
        <v>4</v>
      </c>
      <c r="D52" s="406">
        <v>1</v>
      </c>
      <c r="E52" s="407"/>
      <c r="F52" s="408" t="s">
        <v>130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445">
        <v>100000</v>
      </c>
      <c r="Y52" s="411">
        <f t="shared" si="10"/>
        <v>25000</v>
      </c>
      <c r="Z52" s="412">
        <f t="shared" si="13"/>
        <v>25000</v>
      </c>
      <c r="AA52" s="412">
        <f t="shared" si="13"/>
        <v>25000</v>
      </c>
      <c r="AB52" s="412">
        <f t="shared" si="13"/>
        <v>25000</v>
      </c>
      <c r="AC52" s="413">
        <f t="shared" si="12"/>
        <v>100000</v>
      </c>
      <c r="AD52" s="835"/>
    </row>
    <row r="53" spans="1:30" s="414" customFormat="1" ht="36.75" customHeight="1">
      <c r="A53" s="405">
        <v>2</v>
      </c>
      <c r="B53" s="406">
        <v>2</v>
      </c>
      <c r="C53" s="406">
        <v>4</v>
      </c>
      <c r="D53" s="406">
        <v>2</v>
      </c>
      <c r="E53" s="407" t="s">
        <v>259</v>
      </c>
      <c r="F53" s="408" t="s">
        <v>269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445">
        <v>0</v>
      </c>
      <c r="Y53" s="411">
        <f t="shared" si="10"/>
        <v>0</v>
      </c>
      <c r="Z53" s="412">
        <f>+Y53</f>
        <v>0</v>
      </c>
      <c r="AA53" s="412">
        <f>+Z53</f>
        <v>0</v>
      </c>
      <c r="AB53" s="412">
        <f>+AA53</f>
        <v>0</v>
      </c>
      <c r="AC53" s="413">
        <f t="shared" si="12"/>
        <v>0</v>
      </c>
      <c r="AD53" s="835"/>
    </row>
    <row r="54" spans="1:30" s="414" customFormat="1" ht="36.75" customHeight="1">
      <c r="A54" s="405">
        <v>2</v>
      </c>
      <c r="B54" s="406">
        <v>2</v>
      </c>
      <c r="C54" s="406">
        <v>4</v>
      </c>
      <c r="D54" s="406">
        <v>4</v>
      </c>
      <c r="E54" s="407" t="s">
        <v>259</v>
      </c>
      <c r="F54" s="408" t="s">
        <v>371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10"/>
      <c r="S54" s="410"/>
      <c r="T54" s="410"/>
      <c r="U54" s="410"/>
      <c r="V54" s="410"/>
      <c r="W54" s="410"/>
      <c r="X54" s="445">
        <v>450000</v>
      </c>
      <c r="Y54" s="411">
        <f t="shared" si="10"/>
        <v>112500</v>
      </c>
      <c r="Z54" s="412">
        <f t="shared" si="13"/>
        <v>112500</v>
      </c>
      <c r="AA54" s="412">
        <f t="shared" si="13"/>
        <v>112500</v>
      </c>
      <c r="AB54" s="412">
        <f t="shared" si="13"/>
        <v>112500</v>
      </c>
      <c r="AC54" s="413">
        <f t="shared" si="12"/>
        <v>450000</v>
      </c>
      <c r="AD54" s="835"/>
    </row>
    <row r="55" spans="1:30" s="414" customFormat="1" ht="36.75" customHeight="1">
      <c r="A55" s="405">
        <v>2</v>
      </c>
      <c r="B55" s="406">
        <v>2</v>
      </c>
      <c r="C55" s="406">
        <v>5</v>
      </c>
      <c r="D55" s="406">
        <v>1</v>
      </c>
      <c r="E55" s="407" t="s">
        <v>259</v>
      </c>
      <c r="F55" s="581" t="s">
        <v>124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10"/>
      <c r="S55" s="410"/>
      <c r="T55" s="410"/>
      <c r="U55" s="410"/>
      <c r="V55" s="410"/>
      <c r="W55" s="410"/>
      <c r="X55" s="445">
        <v>50000</v>
      </c>
      <c r="Y55" s="411">
        <f t="shared" si="10"/>
        <v>12500</v>
      </c>
      <c r="Z55" s="412">
        <f t="shared" ref="Z55:AB56" si="15">+Y55</f>
        <v>12500</v>
      </c>
      <c r="AA55" s="412">
        <f t="shared" si="15"/>
        <v>12500</v>
      </c>
      <c r="AB55" s="412">
        <f t="shared" si="15"/>
        <v>12500</v>
      </c>
      <c r="AC55" s="413">
        <f t="shared" si="12"/>
        <v>50000</v>
      </c>
      <c r="AD55" s="835"/>
    </row>
    <row r="56" spans="1:30" s="414" customFormat="1" ht="36.75" customHeight="1">
      <c r="A56" s="405">
        <v>2</v>
      </c>
      <c r="B56" s="406">
        <v>2</v>
      </c>
      <c r="C56" s="406">
        <v>5</v>
      </c>
      <c r="D56" s="406">
        <v>3</v>
      </c>
      <c r="E56" s="407" t="s">
        <v>259</v>
      </c>
      <c r="F56" s="408" t="s">
        <v>267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10"/>
      <c r="S56" s="410"/>
      <c r="T56" s="410"/>
      <c r="U56" s="410"/>
      <c r="V56" s="410"/>
      <c r="W56" s="410"/>
      <c r="X56" s="445">
        <v>0</v>
      </c>
      <c r="Y56" s="411">
        <f t="shared" si="10"/>
        <v>0</v>
      </c>
      <c r="Z56" s="412">
        <f t="shared" si="15"/>
        <v>0</v>
      </c>
      <c r="AA56" s="412">
        <f t="shared" si="15"/>
        <v>0</v>
      </c>
      <c r="AB56" s="412">
        <f t="shared" si="15"/>
        <v>0</v>
      </c>
      <c r="AC56" s="413">
        <f t="shared" si="12"/>
        <v>0</v>
      </c>
      <c r="AD56" s="835"/>
    </row>
    <row r="57" spans="1:30" s="414" customFormat="1" ht="36.75" customHeight="1">
      <c r="A57" s="405">
        <v>2</v>
      </c>
      <c r="B57" s="406">
        <v>2</v>
      </c>
      <c r="C57" s="406">
        <v>5</v>
      </c>
      <c r="D57" s="406">
        <v>4</v>
      </c>
      <c r="E57" s="407" t="s">
        <v>259</v>
      </c>
      <c r="F57" s="408" t="s">
        <v>186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563">
        <v>1000000</v>
      </c>
      <c r="Y57" s="411">
        <f t="shared" si="10"/>
        <v>250000</v>
      </c>
      <c r="Z57" s="412">
        <f t="shared" si="13"/>
        <v>250000</v>
      </c>
      <c r="AA57" s="412">
        <f t="shared" si="13"/>
        <v>250000</v>
      </c>
      <c r="AB57" s="412">
        <f t="shared" si="13"/>
        <v>250000</v>
      </c>
      <c r="AC57" s="413">
        <f t="shared" si="12"/>
        <v>1000000</v>
      </c>
      <c r="AD57" s="835"/>
    </row>
    <row r="58" spans="1:30" s="414" customFormat="1" ht="36.75" customHeight="1">
      <c r="A58" s="848">
        <v>2</v>
      </c>
      <c r="B58" s="849">
        <v>2</v>
      </c>
      <c r="C58" s="849">
        <v>5</v>
      </c>
      <c r="D58" s="849">
        <v>8</v>
      </c>
      <c r="E58" s="407" t="s">
        <v>259</v>
      </c>
      <c r="F58" s="562" t="s">
        <v>224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563">
        <v>0</v>
      </c>
      <c r="Y58" s="411">
        <f t="shared" si="10"/>
        <v>0</v>
      </c>
      <c r="Z58" s="412">
        <f t="shared" si="13"/>
        <v>0</v>
      </c>
      <c r="AA58" s="412">
        <f t="shared" si="13"/>
        <v>0</v>
      </c>
      <c r="AB58" s="412">
        <f t="shared" si="13"/>
        <v>0</v>
      </c>
      <c r="AC58" s="413">
        <f t="shared" si="12"/>
        <v>0</v>
      </c>
      <c r="AD58" s="835"/>
    </row>
    <row r="59" spans="1:30" s="414" customFormat="1" ht="36.75" customHeight="1">
      <c r="A59" s="405">
        <v>2</v>
      </c>
      <c r="B59" s="406">
        <v>2</v>
      </c>
      <c r="C59" s="406">
        <v>6</v>
      </c>
      <c r="D59" s="406">
        <v>1</v>
      </c>
      <c r="E59" s="407" t="s">
        <v>259</v>
      </c>
      <c r="F59" s="581" t="s">
        <v>188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563">
        <v>0</v>
      </c>
      <c r="Y59" s="411">
        <f t="shared" si="10"/>
        <v>0</v>
      </c>
      <c r="Z59" s="412">
        <f t="shared" ref="Z59:AB67" si="16">+Y59</f>
        <v>0</v>
      </c>
      <c r="AA59" s="412">
        <f t="shared" si="16"/>
        <v>0</v>
      </c>
      <c r="AB59" s="412">
        <f t="shared" si="16"/>
        <v>0</v>
      </c>
      <c r="AC59" s="413">
        <f t="shared" si="12"/>
        <v>0</v>
      </c>
      <c r="AD59" s="835"/>
    </row>
    <row r="60" spans="1:30" s="414" customFormat="1" ht="36.75" customHeight="1">
      <c r="A60" s="405">
        <v>2</v>
      </c>
      <c r="B60" s="406">
        <v>2</v>
      </c>
      <c r="C60" s="406">
        <v>6</v>
      </c>
      <c r="D60" s="406">
        <v>2</v>
      </c>
      <c r="E60" s="407" t="s">
        <v>259</v>
      </c>
      <c r="F60" s="581" t="s">
        <v>354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563">
        <v>0</v>
      </c>
      <c r="Y60" s="411">
        <f t="shared" si="10"/>
        <v>0</v>
      </c>
      <c r="Z60" s="412">
        <f t="shared" si="16"/>
        <v>0</v>
      </c>
      <c r="AA60" s="412">
        <f t="shared" si="16"/>
        <v>0</v>
      </c>
      <c r="AB60" s="412">
        <f t="shared" si="16"/>
        <v>0</v>
      </c>
      <c r="AC60" s="413">
        <f t="shared" si="12"/>
        <v>0</v>
      </c>
      <c r="AD60" s="835"/>
    </row>
    <row r="61" spans="1:30" s="414" customFormat="1" ht="36.75" customHeight="1">
      <c r="A61" s="405">
        <v>2</v>
      </c>
      <c r="B61" s="406">
        <v>2</v>
      </c>
      <c r="C61" s="406">
        <v>6</v>
      </c>
      <c r="D61" s="406">
        <v>3</v>
      </c>
      <c r="E61" s="407"/>
      <c r="F61" s="561" t="s">
        <v>62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563">
        <v>0</v>
      </c>
      <c r="Y61" s="411">
        <f t="shared" si="10"/>
        <v>0</v>
      </c>
      <c r="Z61" s="412">
        <f t="shared" si="16"/>
        <v>0</v>
      </c>
      <c r="AA61" s="412">
        <f t="shared" si="16"/>
        <v>0</v>
      </c>
      <c r="AB61" s="412">
        <f t="shared" si="16"/>
        <v>0</v>
      </c>
      <c r="AC61" s="413">
        <f t="shared" si="12"/>
        <v>0</v>
      </c>
      <c r="AD61" s="835"/>
    </row>
    <row r="62" spans="1:30" s="414" customFormat="1" ht="36.75" customHeight="1">
      <c r="A62" s="405">
        <v>2</v>
      </c>
      <c r="B62" s="406">
        <v>2</v>
      </c>
      <c r="C62" s="406">
        <v>7</v>
      </c>
      <c r="D62" s="406">
        <v>1</v>
      </c>
      <c r="E62" s="407" t="s">
        <v>49</v>
      </c>
      <c r="F62" s="408" t="s">
        <v>64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563">
        <v>0</v>
      </c>
      <c r="Y62" s="411">
        <f t="shared" si="10"/>
        <v>0</v>
      </c>
      <c r="Z62" s="412">
        <f t="shared" si="16"/>
        <v>0</v>
      </c>
      <c r="AA62" s="412">
        <f t="shared" si="16"/>
        <v>0</v>
      </c>
      <c r="AB62" s="412">
        <f t="shared" si="16"/>
        <v>0</v>
      </c>
      <c r="AC62" s="413">
        <f t="shared" si="12"/>
        <v>0</v>
      </c>
      <c r="AD62" s="835"/>
    </row>
    <row r="63" spans="1:30" s="414" customFormat="1" ht="36.75" customHeight="1">
      <c r="A63" s="405">
        <v>2</v>
      </c>
      <c r="B63" s="406">
        <v>2</v>
      </c>
      <c r="C63" s="406">
        <v>7</v>
      </c>
      <c r="D63" s="406">
        <v>2</v>
      </c>
      <c r="E63" s="614" t="s">
        <v>49</v>
      </c>
      <c r="F63" s="408" t="s">
        <v>353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563">
        <v>0</v>
      </c>
      <c r="Y63" s="411">
        <f t="shared" si="10"/>
        <v>0</v>
      </c>
      <c r="Z63" s="412">
        <f t="shared" si="16"/>
        <v>0</v>
      </c>
      <c r="AA63" s="412">
        <f t="shared" si="16"/>
        <v>0</v>
      </c>
      <c r="AB63" s="412">
        <f t="shared" si="16"/>
        <v>0</v>
      </c>
      <c r="AC63" s="413">
        <f t="shared" si="12"/>
        <v>0</v>
      </c>
      <c r="AD63" s="835"/>
    </row>
    <row r="64" spans="1:30" s="414" customFormat="1" ht="36.75" customHeight="1">
      <c r="A64" s="405">
        <v>2</v>
      </c>
      <c r="B64" s="406">
        <v>2</v>
      </c>
      <c r="C64" s="406">
        <v>7</v>
      </c>
      <c r="D64" s="406">
        <v>2</v>
      </c>
      <c r="E64" s="407" t="s">
        <v>143</v>
      </c>
      <c r="F64" s="408" t="s">
        <v>65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563">
        <v>500000</v>
      </c>
      <c r="Y64" s="411">
        <f t="shared" si="10"/>
        <v>125000</v>
      </c>
      <c r="Z64" s="412">
        <f t="shared" si="16"/>
        <v>125000</v>
      </c>
      <c r="AA64" s="412">
        <f t="shared" si="16"/>
        <v>125000</v>
      </c>
      <c r="AB64" s="412">
        <f t="shared" si="16"/>
        <v>125000</v>
      </c>
      <c r="AC64" s="413">
        <f t="shared" si="12"/>
        <v>500000</v>
      </c>
      <c r="AD64" s="835"/>
    </row>
    <row r="65" spans="1:30" s="414" customFormat="1" ht="36.75" customHeight="1">
      <c r="A65" s="405">
        <v>2</v>
      </c>
      <c r="B65" s="406">
        <v>2</v>
      </c>
      <c r="C65" s="406">
        <v>7</v>
      </c>
      <c r="D65" s="406">
        <v>2</v>
      </c>
      <c r="E65" s="407" t="s">
        <v>144</v>
      </c>
      <c r="F65" s="561" t="s">
        <v>568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563">
        <v>0</v>
      </c>
      <c r="Y65" s="411">
        <f t="shared" si="10"/>
        <v>0</v>
      </c>
      <c r="Z65" s="412">
        <f t="shared" si="16"/>
        <v>0</v>
      </c>
      <c r="AA65" s="412">
        <f t="shared" si="16"/>
        <v>0</v>
      </c>
      <c r="AB65" s="412">
        <f t="shared" si="16"/>
        <v>0</v>
      </c>
      <c r="AC65" s="413">
        <f t="shared" si="12"/>
        <v>0</v>
      </c>
      <c r="AD65" s="835"/>
    </row>
    <row r="66" spans="1:30" s="414" customFormat="1" ht="36.75" customHeight="1">
      <c r="A66" s="405">
        <v>2</v>
      </c>
      <c r="B66" s="406">
        <v>2</v>
      </c>
      <c r="C66" s="406">
        <v>7</v>
      </c>
      <c r="D66" s="406">
        <v>2</v>
      </c>
      <c r="E66" s="407" t="s">
        <v>260</v>
      </c>
      <c r="F66" s="561" t="s">
        <v>284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563">
        <v>2000000</v>
      </c>
      <c r="Y66" s="411">
        <f t="shared" si="10"/>
        <v>500000</v>
      </c>
      <c r="Z66" s="412">
        <f t="shared" si="16"/>
        <v>500000</v>
      </c>
      <c r="AA66" s="412">
        <f t="shared" si="16"/>
        <v>500000</v>
      </c>
      <c r="AB66" s="412">
        <f t="shared" si="16"/>
        <v>500000</v>
      </c>
      <c r="AC66" s="413">
        <f t="shared" si="12"/>
        <v>2000000</v>
      </c>
      <c r="AD66" s="835"/>
    </row>
    <row r="67" spans="1:30" s="414" customFormat="1" ht="36.75" customHeight="1">
      <c r="A67" s="405">
        <v>2</v>
      </c>
      <c r="B67" s="406">
        <v>2</v>
      </c>
      <c r="C67" s="406">
        <v>8</v>
      </c>
      <c r="D67" s="406">
        <v>2</v>
      </c>
      <c r="E67" s="407"/>
      <c r="F67" s="408" t="s">
        <v>66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445">
        <v>7000000</v>
      </c>
      <c r="Y67" s="411">
        <f t="shared" si="10"/>
        <v>1750000</v>
      </c>
      <c r="Z67" s="412">
        <f t="shared" si="16"/>
        <v>1750000</v>
      </c>
      <c r="AA67" s="412">
        <f t="shared" si="16"/>
        <v>1750000</v>
      </c>
      <c r="AB67" s="412">
        <f t="shared" si="16"/>
        <v>1750000</v>
      </c>
      <c r="AC67" s="413">
        <f t="shared" si="12"/>
        <v>7000000</v>
      </c>
      <c r="AD67" s="835"/>
    </row>
    <row r="68" spans="1:30" s="414" customFormat="1" ht="36.75" customHeight="1">
      <c r="A68" s="405">
        <v>2</v>
      </c>
      <c r="B68" s="406">
        <v>2</v>
      </c>
      <c r="C68" s="406">
        <v>8</v>
      </c>
      <c r="D68" s="406">
        <v>6</v>
      </c>
      <c r="E68" s="407" t="s">
        <v>49</v>
      </c>
      <c r="F68" s="324" t="s">
        <v>207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445">
        <v>10000000</v>
      </c>
      <c r="Y68" s="411">
        <f t="shared" ref="Y68:Y74" si="17">+X68/4</f>
        <v>2500000</v>
      </c>
      <c r="Z68" s="412">
        <f t="shared" ref="Z68:Z74" si="18">+Y68</f>
        <v>2500000</v>
      </c>
      <c r="AA68" s="412">
        <f t="shared" ref="AA68:AA74" si="19">+Z68</f>
        <v>2500000</v>
      </c>
      <c r="AB68" s="412">
        <f t="shared" ref="AB68:AB74" si="20">+AA68</f>
        <v>2500000</v>
      </c>
      <c r="AC68" s="413">
        <f t="shared" ref="AC68:AC74" si="21">+Y68+Z68+AA68+AB68</f>
        <v>10000000</v>
      </c>
      <c r="AD68" s="835"/>
    </row>
    <row r="69" spans="1:30" s="414" customFormat="1" ht="36.75" customHeight="1">
      <c r="A69" s="405">
        <v>2</v>
      </c>
      <c r="B69" s="406">
        <v>2</v>
      </c>
      <c r="C69" s="406">
        <v>8</v>
      </c>
      <c r="D69" s="406">
        <v>6</v>
      </c>
      <c r="E69" s="407" t="s">
        <v>143</v>
      </c>
      <c r="F69" s="324" t="s">
        <v>208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445">
        <v>1000000</v>
      </c>
      <c r="Y69" s="411">
        <f t="shared" si="17"/>
        <v>250000</v>
      </c>
      <c r="Z69" s="412">
        <f t="shared" si="18"/>
        <v>250000</v>
      </c>
      <c r="AA69" s="412">
        <f t="shared" si="19"/>
        <v>250000</v>
      </c>
      <c r="AB69" s="412">
        <f t="shared" si="20"/>
        <v>250000</v>
      </c>
      <c r="AC69" s="413">
        <f t="shared" si="21"/>
        <v>1000000</v>
      </c>
      <c r="AD69" s="835"/>
    </row>
    <row r="70" spans="1:30" s="414" customFormat="1" ht="36.75" customHeight="1">
      <c r="A70" s="405">
        <v>2</v>
      </c>
      <c r="B70" s="406">
        <v>2</v>
      </c>
      <c r="C70" s="406">
        <v>8</v>
      </c>
      <c r="D70" s="406">
        <v>6</v>
      </c>
      <c r="E70" s="407" t="s">
        <v>202</v>
      </c>
      <c r="F70" s="324" t="s">
        <v>209</v>
      </c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409"/>
      <c r="R70" s="410"/>
      <c r="S70" s="410"/>
      <c r="T70" s="410"/>
      <c r="U70" s="410"/>
      <c r="V70" s="410"/>
      <c r="W70" s="410"/>
      <c r="X70" s="445">
        <v>1000000</v>
      </c>
      <c r="Y70" s="411">
        <f t="shared" si="17"/>
        <v>250000</v>
      </c>
      <c r="Z70" s="412">
        <f t="shared" si="18"/>
        <v>250000</v>
      </c>
      <c r="AA70" s="412">
        <f t="shared" si="19"/>
        <v>250000</v>
      </c>
      <c r="AB70" s="412">
        <f t="shared" si="20"/>
        <v>250000</v>
      </c>
      <c r="AC70" s="413">
        <f t="shared" si="21"/>
        <v>1000000</v>
      </c>
      <c r="AD70" s="835"/>
    </row>
    <row r="71" spans="1:30" s="414" customFormat="1" ht="36.75" customHeight="1">
      <c r="A71" s="405">
        <v>2</v>
      </c>
      <c r="B71" s="406">
        <v>2</v>
      </c>
      <c r="C71" s="406">
        <v>8</v>
      </c>
      <c r="D71" s="406">
        <v>6</v>
      </c>
      <c r="E71" s="407" t="s">
        <v>144</v>
      </c>
      <c r="F71" s="324" t="s">
        <v>210</v>
      </c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409"/>
      <c r="R71" s="410"/>
      <c r="S71" s="410"/>
      <c r="T71" s="410"/>
      <c r="U71" s="410"/>
      <c r="V71" s="410"/>
      <c r="W71" s="410"/>
      <c r="X71" s="445">
        <v>1700000</v>
      </c>
      <c r="Y71" s="411">
        <f t="shared" si="17"/>
        <v>425000</v>
      </c>
      <c r="Z71" s="412">
        <f t="shared" si="18"/>
        <v>425000</v>
      </c>
      <c r="AA71" s="412">
        <f t="shared" si="19"/>
        <v>425000</v>
      </c>
      <c r="AB71" s="412">
        <f t="shared" si="20"/>
        <v>425000</v>
      </c>
      <c r="AC71" s="413">
        <f t="shared" si="21"/>
        <v>1700000</v>
      </c>
      <c r="AD71" s="835"/>
    </row>
    <row r="72" spans="1:30" s="414" customFormat="1" ht="36.75" customHeight="1">
      <c r="A72" s="594">
        <v>2</v>
      </c>
      <c r="B72" s="595">
        <v>2</v>
      </c>
      <c r="C72" s="595">
        <v>8</v>
      </c>
      <c r="D72" s="595">
        <v>7</v>
      </c>
      <c r="E72" s="651" t="s">
        <v>49</v>
      </c>
      <c r="F72" s="750" t="s">
        <v>572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445">
        <v>2500000</v>
      </c>
      <c r="Y72" s="411">
        <f t="shared" si="17"/>
        <v>625000</v>
      </c>
      <c r="Z72" s="412">
        <f t="shared" si="18"/>
        <v>625000</v>
      </c>
      <c r="AA72" s="412">
        <f t="shared" si="19"/>
        <v>625000</v>
      </c>
      <c r="AB72" s="412">
        <f t="shared" si="20"/>
        <v>625000</v>
      </c>
      <c r="AC72" s="413">
        <f t="shared" si="21"/>
        <v>2500000</v>
      </c>
      <c r="AD72" s="835"/>
    </row>
    <row r="73" spans="1:30" s="602" customFormat="1" ht="36.75" customHeight="1">
      <c r="A73" s="594">
        <v>2</v>
      </c>
      <c r="B73" s="595">
        <v>2</v>
      </c>
      <c r="C73" s="595">
        <v>8</v>
      </c>
      <c r="D73" s="595">
        <v>7</v>
      </c>
      <c r="E73" s="651" t="s">
        <v>205</v>
      </c>
      <c r="F73" s="598" t="s">
        <v>214</v>
      </c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599"/>
      <c r="R73" s="597"/>
      <c r="S73" s="597"/>
      <c r="T73" s="597"/>
      <c r="U73" s="597"/>
      <c r="V73" s="597"/>
      <c r="W73" s="597"/>
      <c r="X73" s="563">
        <v>1000000</v>
      </c>
      <c r="Y73" s="521">
        <f t="shared" si="17"/>
        <v>250000</v>
      </c>
      <c r="Z73" s="600">
        <f t="shared" si="18"/>
        <v>250000</v>
      </c>
      <c r="AA73" s="600">
        <f t="shared" si="19"/>
        <v>250000</v>
      </c>
      <c r="AB73" s="600">
        <f t="shared" si="20"/>
        <v>250000</v>
      </c>
      <c r="AC73" s="601">
        <f t="shared" si="21"/>
        <v>1000000</v>
      </c>
      <c r="AD73" s="824"/>
    </row>
    <row r="74" spans="1:30" s="602" customFormat="1" ht="36.75" customHeight="1">
      <c r="A74" s="594">
        <v>2</v>
      </c>
      <c r="B74" s="595">
        <v>2</v>
      </c>
      <c r="C74" s="595">
        <v>8</v>
      </c>
      <c r="D74" s="595">
        <v>7</v>
      </c>
      <c r="E74" s="651" t="s">
        <v>206</v>
      </c>
      <c r="F74" s="408" t="s">
        <v>213</v>
      </c>
      <c r="G74" s="424"/>
      <c r="H74" s="424"/>
      <c r="I74" s="424"/>
      <c r="J74" s="424"/>
      <c r="K74" s="424"/>
      <c r="L74" s="424"/>
      <c r="M74" s="424"/>
      <c r="N74" s="424"/>
      <c r="O74" s="424"/>
      <c r="P74" s="424"/>
      <c r="Q74" s="599"/>
      <c r="R74" s="597"/>
      <c r="S74" s="597"/>
      <c r="T74" s="597"/>
      <c r="U74" s="597"/>
      <c r="V74" s="597"/>
      <c r="W74" s="597"/>
      <c r="X74" s="563">
        <v>3199003</v>
      </c>
      <c r="Y74" s="521">
        <f t="shared" si="17"/>
        <v>799750.75</v>
      </c>
      <c r="Z74" s="600">
        <f t="shared" si="18"/>
        <v>799750.75</v>
      </c>
      <c r="AA74" s="600">
        <f t="shared" si="19"/>
        <v>799750.75</v>
      </c>
      <c r="AB74" s="600">
        <f t="shared" si="20"/>
        <v>799750.75</v>
      </c>
      <c r="AC74" s="601">
        <f t="shared" si="21"/>
        <v>3199003</v>
      </c>
      <c r="AD74" s="824"/>
    </row>
    <row r="75" spans="1:30" s="414" customFormat="1" ht="36.75" customHeight="1">
      <c r="A75" s="405">
        <v>2</v>
      </c>
      <c r="B75" s="406">
        <v>2</v>
      </c>
      <c r="C75" s="406">
        <v>8</v>
      </c>
      <c r="D75" s="406">
        <v>9</v>
      </c>
      <c r="E75" s="407" t="s">
        <v>205</v>
      </c>
      <c r="F75" s="324" t="s">
        <v>191</v>
      </c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409"/>
      <c r="R75" s="410"/>
      <c r="S75" s="410"/>
      <c r="T75" s="410"/>
      <c r="U75" s="410"/>
      <c r="V75" s="410"/>
      <c r="W75" s="410"/>
      <c r="X75" s="445">
        <v>300000</v>
      </c>
      <c r="Y75" s="521">
        <f>+X75/4</f>
        <v>75000</v>
      </c>
      <c r="Z75" s="600">
        <f>+Y75</f>
        <v>75000</v>
      </c>
      <c r="AA75" s="600">
        <f>+Z75</f>
        <v>75000</v>
      </c>
      <c r="AB75" s="600">
        <f>+AA75</f>
        <v>75000</v>
      </c>
      <c r="AC75" s="601">
        <f>+Y75+Z75+AA75+AB75</f>
        <v>300000</v>
      </c>
      <c r="AD75" s="835"/>
    </row>
    <row r="76" spans="1:30" s="575" customFormat="1" ht="36.75" customHeight="1" thickBot="1">
      <c r="A76" s="603"/>
      <c r="B76" s="406"/>
      <c r="C76" s="406"/>
      <c r="D76" s="406"/>
      <c r="E76" s="407"/>
      <c r="F76" s="408"/>
      <c r="G76" s="324"/>
      <c r="H76" s="324"/>
      <c r="I76" s="324"/>
      <c r="J76" s="307"/>
      <c r="K76" s="307"/>
      <c r="L76" s="307"/>
      <c r="M76" s="307"/>
      <c r="N76" s="307"/>
      <c r="O76" s="307"/>
      <c r="P76" s="307"/>
      <c r="Q76" s="652"/>
      <c r="R76" s="653"/>
      <c r="S76" s="653"/>
      <c r="T76" s="653"/>
      <c r="U76" s="653"/>
      <c r="V76" s="653"/>
      <c r="W76" s="653"/>
      <c r="X76" s="445"/>
      <c r="Y76" s="654"/>
      <c r="Z76" s="655"/>
      <c r="AA76" s="655"/>
      <c r="AB76" s="655"/>
      <c r="AC76" s="656"/>
      <c r="AD76" s="824"/>
    </row>
    <row r="77" spans="1:30" ht="36.75" customHeight="1" thickBot="1">
      <c r="A77" s="243"/>
      <c r="B77" s="243"/>
      <c r="C77" s="243"/>
      <c r="D77" s="243"/>
      <c r="E77" s="400"/>
      <c r="F77" s="114"/>
      <c r="G77" s="114"/>
      <c r="H77" s="114"/>
      <c r="I77" s="114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202"/>
      <c r="Y77" s="443"/>
      <c r="Z77" s="444"/>
      <c r="AA77" s="444"/>
      <c r="AB77" s="444"/>
      <c r="AC77" s="444"/>
    </row>
    <row r="78" spans="1:30" s="81" customFormat="1" ht="36.75" customHeight="1" thickBot="1">
      <c r="A78" s="242">
        <v>2</v>
      </c>
      <c r="B78" s="225">
        <v>3</v>
      </c>
      <c r="C78" s="225"/>
      <c r="D78" s="696"/>
      <c r="E78" s="697"/>
      <c r="F78" s="1061" t="s">
        <v>145</v>
      </c>
      <c r="G78" s="1062"/>
      <c r="H78" s="1062"/>
      <c r="I78" s="1062"/>
      <c r="J78" s="1062"/>
      <c r="K78" s="1062"/>
      <c r="L78" s="1062"/>
      <c r="M78" s="1062"/>
      <c r="N78" s="1062"/>
      <c r="O78" s="1062"/>
      <c r="P78" s="1062"/>
      <c r="Q78" s="1062"/>
      <c r="R78" s="106"/>
      <c r="S78" s="106"/>
      <c r="T78" s="106"/>
      <c r="U78" s="106"/>
      <c r="V78" s="106"/>
      <c r="W78" s="106"/>
      <c r="X78" s="698">
        <f t="shared" ref="X78:AC78" si="22">SUM(X79:X95)</f>
        <v>12600000</v>
      </c>
      <c r="Y78" s="698">
        <f t="shared" si="22"/>
        <v>3150000</v>
      </c>
      <c r="Z78" s="698">
        <f t="shared" si="22"/>
        <v>3150000</v>
      </c>
      <c r="AA78" s="698">
        <f t="shared" si="22"/>
        <v>3150000</v>
      </c>
      <c r="AB78" s="698">
        <f t="shared" si="22"/>
        <v>3150000</v>
      </c>
      <c r="AC78" s="699">
        <f t="shared" si="22"/>
        <v>12600000</v>
      </c>
      <c r="AD78" s="838"/>
    </row>
    <row r="79" spans="1:30" s="414" customFormat="1" ht="36.75" customHeight="1">
      <c r="A79" s="633">
        <v>2</v>
      </c>
      <c r="B79" s="585">
        <v>3</v>
      </c>
      <c r="C79" s="585">
        <v>1</v>
      </c>
      <c r="D79" s="585"/>
      <c r="E79" s="586"/>
      <c r="F79" s="587" t="s">
        <v>67</v>
      </c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9"/>
      <c r="S79" s="590"/>
      <c r="T79" s="589"/>
      <c r="U79" s="590"/>
      <c r="V79" s="589"/>
      <c r="W79" s="591"/>
      <c r="X79" s="592"/>
      <c r="Y79" s="592"/>
      <c r="Z79" s="592"/>
      <c r="AA79" s="592"/>
      <c r="AB79" s="592"/>
      <c r="AC79" s="332"/>
      <c r="AD79" s="835"/>
    </row>
    <row r="80" spans="1:30" s="414" customFormat="1" ht="36.75" customHeight="1">
      <c r="A80" s="405">
        <v>2</v>
      </c>
      <c r="B80" s="406">
        <v>3</v>
      </c>
      <c r="C80" s="406">
        <v>1</v>
      </c>
      <c r="D80" s="406">
        <v>1</v>
      </c>
      <c r="E80" s="407" t="s">
        <v>49</v>
      </c>
      <c r="F80" s="408" t="s">
        <v>68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411">
        <v>300000</v>
      </c>
      <c r="Y80" s="411">
        <f t="shared" ref="Y80:Y95" si="23">+X80/4</f>
        <v>75000</v>
      </c>
      <c r="Z80" s="412">
        <f>+Y80</f>
        <v>75000</v>
      </c>
      <c r="AA80" s="412">
        <f>+Z80</f>
        <v>75000</v>
      </c>
      <c r="AB80" s="412">
        <f>+AA80</f>
        <v>75000</v>
      </c>
      <c r="AC80" s="413">
        <f t="shared" ref="AC80:AC95" si="24">+Y80+Z80+AA80+AB80</f>
        <v>300000</v>
      </c>
      <c r="AD80" s="835"/>
    </row>
    <row r="81" spans="1:30" s="414" customFormat="1" ht="36.75" customHeight="1">
      <c r="A81" s="405">
        <v>2</v>
      </c>
      <c r="B81" s="406">
        <v>3</v>
      </c>
      <c r="C81" s="406">
        <v>2</v>
      </c>
      <c r="D81" s="406">
        <v>1</v>
      </c>
      <c r="E81" s="515"/>
      <c r="F81" s="408" t="s">
        <v>70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408"/>
      <c r="S81" s="409"/>
      <c r="T81" s="408"/>
      <c r="U81" s="409"/>
      <c r="V81" s="408"/>
      <c r="W81" s="410"/>
      <c r="X81" s="411">
        <v>800000</v>
      </c>
      <c r="Y81" s="411">
        <f t="shared" si="23"/>
        <v>200000</v>
      </c>
      <c r="Z81" s="412">
        <f t="shared" ref="Z81:AB82" si="25">+Y81</f>
        <v>200000</v>
      </c>
      <c r="AA81" s="412">
        <f t="shared" si="25"/>
        <v>200000</v>
      </c>
      <c r="AB81" s="412">
        <f t="shared" si="25"/>
        <v>200000</v>
      </c>
      <c r="AC81" s="413">
        <f t="shared" si="24"/>
        <v>800000</v>
      </c>
      <c r="AD81" s="835"/>
    </row>
    <row r="82" spans="1:30" s="602" customFormat="1" ht="36.75" customHeight="1">
      <c r="A82" s="594">
        <v>2</v>
      </c>
      <c r="B82" s="595">
        <v>3</v>
      </c>
      <c r="C82" s="595">
        <v>2</v>
      </c>
      <c r="D82" s="595">
        <v>2</v>
      </c>
      <c r="E82" s="596"/>
      <c r="F82" s="597" t="s">
        <v>100</v>
      </c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598"/>
      <c r="S82" s="599"/>
      <c r="T82" s="598"/>
      <c r="U82" s="599"/>
      <c r="V82" s="598"/>
      <c r="W82" s="597"/>
      <c r="X82" s="521">
        <v>1500000</v>
      </c>
      <c r="Y82" s="521">
        <f t="shared" si="23"/>
        <v>375000</v>
      </c>
      <c r="Z82" s="600">
        <f t="shared" si="25"/>
        <v>375000</v>
      </c>
      <c r="AA82" s="600">
        <f t="shared" si="25"/>
        <v>375000</v>
      </c>
      <c r="AB82" s="600">
        <f t="shared" si="25"/>
        <v>375000</v>
      </c>
      <c r="AC82" s="601">
        <f t="shared" si="24"/>
        <v>1500000</v>
      </c>
      <c r="AD82" s="824"/>
    </row>
    <row r="83" spans="1:30" s="602" customFormat="1" ht="36.75" customHeight="1">
      <c r="A83" s="405">
        <v>2</v>
      </c>
      <c r="B83" s="406">
        <v>3</v>
      </c>
      <c r="C83" s="406">
        <v>2</v>
      </c>
      <c r="D83" s="406">
        <v>3</v>
      </c>
      <c r="E83" s="515" t="s">
        <v>259</v>
      </c>
      <c r="F83" s="408" t="s">
        <v>275</v>
      </c>
      <c r="G83" s="324"/>
      <c r="H83" s="324"/>
      <c r="I83" s="424"/>
      <c r="J83" s="424"/>
      <c r="K83" s="424"/>
      <c r="L83" s="424"/>
      <c r="M83" s="424"/>
      <c r="N83" s="424"/>
      <c r="O83" s="424"/>
      <c r="P83" s="424"/>
      <c r="Q83" s="424"/>
      <c r="R83" s="598"/>
      <c r="S83" s="599"/>
      <c r="T83" s="598"/>
      <c r="U83" s="599"/>
      <c r="V83" s="598"/>
      <c r="W83" s="597"/>
      <c r="X83" s="521">
        <v>3000000</v>
      </c>
      <c r="Y83" s="521">
        <f>+X83/4</f>
        <v>750000</v>
      </c>
      <c r="Z83" s="600">
        <f>+Y83</f>
        <v>750000</v>
      </c>
      <c r="AA83" s="600">
        <f>+Z83</f>
        <v>750000</v>
      </c>
      <c r="AB83" s="600">
        <f>+AA83</f>
        <v>750000</v>
      </c>
      <c r="AC83" s="601">
        <f t="shared" si="24"/>
        <v>3000000</v>
      </c>
      <c r="AD83" s="824"/>
    </row>
    <row r="84" spans="1:30" s="414" customFormat="1" ht="36.75" customHeight="1">
      <c r="A84" s="405">
        <v>2</v>
      </c>
      <c r="B84" s="406">
        <v>3</v>
      </c>
      <c r="C84" s="406">
        <v>3</v>
      </c>
      <c r="D84" s="406">
        <v>1</v>
      </c>
      <c r="E84" s="515"/>
      <c r="F84" s="408" t="s">
        <v>72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411">
        <v>150000</v>
      </c>
      <c r="Y84" s="411">
        <f t="shared" si="23"/>
        <v>37500</v>
      </c>
      <c r="Z84" s="412">
        <f t="shared" ref="Z84:AB86" si="26">+Y84</f>
        <v>37500</v>
      </c>
      <c r="AA84" s="412">
        <f t="shared" si="26"/>
        <v>37500</v>
      </c>
      <c r="AB84" s="412">
        <f t="shared" si="26"/>
        <v>37500</v>
      </c>
      <c r="AC84" s="413">
        <f t="shared" si="24"/>
        <v>150000</v>
      </c>
      <c r="AD84" s="835"/>
    </row>
    <row r="85" spans="1:30" s="414" customFormat="1" ht="36.75" customHeight="1">
      <c r="A85" s="405">
        <v>2</v>
      </c>
      <c r="B85" s="406">
        <v>3</v>
      </c>
      <c r="C85" s="406">
        <v>3</v>
      </c>
      <c r="D85" s="406">
        <v>3</v>
      </c>
      <c r="E85" s="515"/>
      <c r="F85" s="408" t="s">
        <v>125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411">
        <v>125000</v>
      </c>
      <c r="Y85" s="411">
        <f t="shared" si="23"/>
        <v>31250</v>
      </c>
      <c r="Z85" s="412">
        <f t="shared" si="26"/>
        <v>31250</v>
      </c>
      <c r="AA85" s="412">
        <f t="shared" si="26"/>
        <v>31250</v>
      </c>
      <c r="AB85" s="412">
        <f t="shared" si="26"/>
        <v>31250</v>
      </c>
      <c r="AC85" s="413">
        <f t="shared" si="24"/>
        <v>125000</v>
      </c>
      <c r="AD85" s="835"/>
    </row>
    <row r="86" spans="1:30" s="414" customFormat="1" ht="36.75" customHeight="1">
      <c r="A86" s="405">
        <v>2</v>
      </c>
      <c r="B86" s="406">
        <v>3</v>
      </c>
      <c r="C86" s="406">
        <v>3</v>
      </c>
      <c r="D86" s="406">
        <v>4</v>
      </c>
      <c r="E86" s="515"/>
      <c r="F86" s="408" t="s">
        <v>73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411">
        <v>125000</v>
      </c>
      <c r="Y86" s="411">
        <f t="shared" si="23"/>
        <v>31250</v>
      </c>
      <c r="Z86" s="412">
        <f t="shared" si="26"/>
        <v>31250</v>
      </c>
      <c r="AA86" s="412">
        <f t="shared" si="26"/>
        <v>31250</v>
      </c>
      <c r="AB86" s="412">
        <f t="shared" si="26"/>
        <v>31250</v>
      </c>
      <c r="AC86" s="413">
        <f t="shared" si="24"/>
        <v>125000</v>
      </c>
      <c r="AD86" s="835"/>
    </row>
    <row r="87" spans="1:30" s="414" customFormat="1" ht="36.75" customHeight="1">
      <c r="A87" s="405">
        <v>2</v>
      </c>
      <c r="B87" s="406">
        <v>3</v>
      </c>
      <c r="C87" s="406">
        <v>7</v>
      </c>
      <c r="D87" s="406">
        <v>1</v>
      </c>
      <c r="E87" s="407" t="s">
        <v>49</v>
      </c>
      <c r="F87" s="408" t="s">
        <v>192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411">
        <v>5000000</v>
      </c>
      <c r="Y87" s="411">
        <f t="shared" si="23"/>
        <v>1250000</v>
      </c>
      <c r="Z87" s="412">
        <f t="shared" ref="Z87:AB88" si="27">+Y87</f>
        <v>1250000</v>
      </c>
      <c r="AA87" s="412">
        <f t="shared" si="27"/>
        <v>1250000</v>
      </c>
      <c r="AB87" s="412">
        <f t="shared" si="27"/>
        <v>1250000</v>
      </c>
      <c r="AC87" s="413">
        <f t="shared" si="24"/>
        <v>5000000</v>
      </c>
      <c r="AD87" s="835"/>
    </row>
    <row r="88" spans="1:30" s="414" customFormat="1" ht="36.75" customHeight="1">
      <c r="A88" s="405">
        <v>2</v>
      </c>
      <c r="B88" s="406">
        <v>3</v>
      </c>
      <c r="C88" s="406">
        <v>7</v>
      </c>
      <c r="D88" s="406">
        <v>1</v>
      </c>
      <c r="E88" s="407" t="s">
        <v>143</v>
      </c>
      <c r="F88" s="408" t="s">
        <v>193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411">
        <v>0</v>
      </c>
      <c r="Y88" s="411">
        <f t="shared" si="23"/>
        <v>0</v>
      </c>
      <c r="Z88" s="412">
        <f t="shared" si="27"/>
        <v>0</v>
      </c>
      <c r="AA88" s="412">
        <f t="shared" si="27"/>
        <v>0</v>
      </c>
      <c r="AB88" s="412">
        <f t="shared" si="27"/>
        <v>0</v>
      </c>
      <c r="AC88" s="413">
        <f t="shared" si="24"/>
        <v>0</v>
      </c>
      <c r="AD88" s="835"/>
    </row>
    <row r="89" spans="1:30" s="414" customFormat="1" ht="36.75" customHeight="1">
      <c r="A89" s="405">
        <v>2</v>
      </c>
      <c r="B89" s="406">
        <v>3</v>
      </c>
      <c r="C89" s="406">
        <v>7</v>
      </c>
      <c r="D89" s="406">
        <v>1</v>
      </c>
      <c r="E89" s="515" t="s">
        <v>144</v>
      </c>
      <c r="F89" s="787" t="s">
        <v>386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411">
        <v>0</v>
      </c>
      <c r="Y89" s="411">
        <f>+X89/4</f>
        <v>0</v>
      </c>
      <c r="Z89" s="412">
        <f t="shared" ref="Z89:AB91" si="28">+Y89</f>
        <v>0</v>
      </c>
      <c r="AA89" s="412">
        <f t="shared" si="28"/>
        <v>0</v>
      </c>
      <c r="AB89" s="412">
        <f t="shared" si="28"/>
        <v>0</v>
      </c>
      <c r="AC89" s="413">
        <f>+Y89+Z89+AA89+AB89</f>
        <v>0</v>
      </c>
      <c r="AD89" s="835"/>
    </row>
    <row r="90" spans="1:30" s="414" customFormat="1" ht="36.75" customHeight="1">
      <c r="A90" s="405">
        <v>2</v>
      </c>
      <c r="B90" s="406">
        <v>3</v>
      </c>
      <c r="C90" s="406">
        <v>7</v>
      </c>
      <c r="D90" s="406">
        <v>1</v>
      </c>
      <c r="E90" s="515" t="s">
        <v>205</v>
      </c>
      <c r="F90" s="787" t="s">
        <v>380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411">
        <v>0</v>
      </c>
      <c r="Y90" s="411">
        <f>+X90/4</f>
        <v>0</v>
      </c>
      <c r="Z90" s="412">
        <f t="shared" si="28"/>
        <v>0</v>
      </c>
      <c r="AA90" s="412">
        <f t="shared" si="28"/>
        <v>0</v>
      </c>
      <c r="AB90" s="412">
        <f t="shared" si="28"/>
        <v>0</v>
      </c>
      <c r="AC90" s="413">
        <f>+Y90+Z90+AA90+AB90</f>
        <v>0</v>
      </c>
      <c r="AD90" s="835"/>
    </row>
    <row r="91" spans="1:30" s="414" customFormat="1" ht="36.75" customHeight="1">
      <c r="A91" s="405">
        <v>2</v>
      </c>
      <c r="B91" s="406">
        <v>3</v>
      </c>
      <c r="C91" s="406">
        <v>7</v>
      </c>
      <c r="D91" s="406">
        <v>1</v>
      </c>
      <c r="E91" s="515" t="s">
        <v>205</v>
      </c>
      <c r="F91" s="787" t="s">
        <v>381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411">
        <v>0</v>
      </c>
      <c r="Y91" s="411">
        <f>+X91/4</f>
        <v>0</v>
      </c>
      <c r="Z91" s="412">
        <f t="shared" si="28"/>
        <v>0</v>
      </c>
      <c r="AA91" s="412">
        <f t="shared" si="28"/>
        <v>0</v>
      </c>
      <c r="AB91" s="412">
        <f t="shared" si="28"/>
        <v>0</v>
      </c>
      <c r="AC91" s="413">
        <f>+Y91+Z91+AA91+AB91</f>
        <v>0</v>
      </c>
      <c r="AD91" s="835"/>
    </row>
    <row r="92" spans="1:30" s="414" customFormat="1" ht="36.75" customHeight="1">
      <c r="A92" s="405">
        <v>2</v>
      </c>
      <c r="B92" s="406">
        <v>3</v>
      </c>
      <c r="C92" s="406">
        <v>9</v>
      </c>
      <c r="D92" s="406">
        <v>1</v>
      </c>
      <c r="E92" s="515"/>
      <c r="F92" s="408" t="s">
        <v>76</v>
      </c>
      <c r="G92" s="324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408"/>
      <c r="S92" s="409"/>
      <c r="T92" s="408"/>
      <c r="U92" s="409"/>
      <c r="V92" s="408"/>
      <c r="W92" s="410"/>
      <c r="X92" s="411">
        <v>0</v>
      </c>
      <c r="Y92" s="411">
        <f t="shared" si="23"/>
        <v>0</v>
      </c>
      <c r="Z92" s="412">
        <f t="shared" ref="Z92:AB95" si="29">+Y92</f>
        <v>0</v>
      </c>
      <c r="AA92" s="412">
        <f t="shared" si="29"/>
        <v>0</v>
      </c>
      <c r="AB92" s="412">
        <f t="shared" si="29"/>
        <v>0</v>
      </c>
      <c r="AC92" s="413">
        <f t="shared" si="24"/>
        <v>0</v>
      </c>
      <c r="AD92" s="835"/>
    </row>
    <row r="93" spans="1:30" s="414" customFormat="1" ht="36.75" customHeight="1">
      <c r="A93" s="405">
        <v>2</v>
      </c>
      <c r="B93" s="406">
        <v>3</v>
      </c>
      <c r="C93" s="406">
        <v>9</v>
      </c>
      <c r="D93" s="406">
        <v>2</v>
      </c>
      <c r="E93" s="515"/>
      <c r="F93" s="408" t="s">
        <v>215</v>
      </c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408"/>
      <c r="S93" s="409"/>
      <c r="T93" s="408"/>
      <c r="U93" s="409"/>
      <c r="V93" s="408"/>
      <c r="W93" s="410"/>
      <c r="X93" s="560">
        <v>700000</v>
      </c>
      <c r="Y93" s="411">
        <f t="shared" si="23"/>
        <v>175000</v>
      </c>
      <c r="Z93" s="412">
        <f t="shared" si="29"/>
        <v>175000</v>
      </c>
      <c r="AA93" s="412">
        <f t="shared" si="29"/>
        <v>175000</v>
      </c>
      <c r="AB93" s="412">
        <f t="shared" si="29"/>
        <v>175000</v>
      </c>
      <c r="AC93" s="413">
        <f t="shared" si="24"/>
        <v>700000</v>
      </c>
      <c r="AD93" s="835"/>
    </row>
    <row r="94" spans="1:30" s="414" customFormat="1" ht="36.75" customHeight="1">
      <c r="A94" s="405">
        <v>2</v>
      </c>
      <c r="B94" s="406">
        <v>3</v>
      </c>
      <c r="C94" s="406">
        <v>9</v>
      </c>
      <c r="D94" s="406">
        <v>6</v>
      </c>
      <c r="E94" s="515"/>
      <c r="F94" s="408" t="s">
        <v>77</v>
      </c>
      <c r="G94" s="32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408"/>
      <c r="S94" s="409"/>
      <c r="T94" s="408"/>
      <c r="U94" s="409"/>
      <c r="V94" s="408"/>
      <c r="W94" s="410"/>
      <c r="X94" s="411">
        <v>500000</v>
      </c>
      <c r="Y94" s="411">
        <f t="shared" si="23"/>
        <v>125000</v>
      </c>
      <c r="Z94" s="412">
        <f t="shared" si="29"/>
        <v>125000</v>
      </c>
      <c r="AA94" s="412">
        <f t="shared" si="29"/>
        <v>125000</v>
      </c>
      <c r="AB94" s="412">
        <f t="shared" si="29"/>
        <v>125000</v>
      </c>
      <c r="AC94" s="413">
        <f t="shared" si="24"/>
        <v>500000</v>
      </c>
      <c r="AD94" s="835"/>
    </row>
    <row r="95" spans="1:30" s="414" customFormat="1" ht="36.75" customHeight="1" thickBot="1">
      <c r="A95" s="405">
        <v>2</v>
      </c>
      <c r="B95" s="406">
        <v>3</v>
      </c>
      <c r="C95" s="406">
        <v>9</v>
      </c>
      <c r="D95" s="406">
        <v>9</v>
      </c>
      <c r="E95" s="515"/>
      <c r="F95" s="598" t="s">
        <v>372</v>
      </c>
      <c r="G95" s="324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408"/>
      <c r="S95" s="409"/>
      <c r="T95" s="408"/>
      <c r="U95" s="409"/>
      <c r="V95" s="408"/>
      <c r="W95" s="410"/>
      <c r="X95" s="411">
        <v>400000</v>
      </c>
      <c r="Y95" s="411">
        <f t="shared" si="23"/>
        <v>100000</v>
      </c>
      <c r="Z95" s="412">
        <f t="shared" si="29"/>
        <v>100000</v>
      </c>
      <c r="AA95" s="412">
        <f t="shared" si="29"/>
        <v>100000</v>
      </c>
      <c r="AB95" s="412">
        <f t="shared" si="29"/>
        <v>100000</v>
      </c>
      <c r="AC95" s="413">
        <f t="shared" si="24"/>
        <v>400000</v>
      </c>
      <c r="AD95" s="835"/>
    </row>
    <row r="96" spans="1:30" s="324" customFormat="1" ht="36.75" customHeight="1" thickBot="1">
      <c r="A96" s="658">
        <v>2</v>
      </c>
      <c r="B96" s="650">
        <v>6</v>
      </c>
      <c r="C96" s="650"/>
      <c r="D96" s="604"/>
      <c r="E96" s="605"/>
      <c r="F96" s="1063" t="s">
        <v>110</v>
      </c>
      <c r="G96" s="1064"/>
      <c r="H96" s="1064"/>
      <c r="I96" s="1064"/>
      <c r="J96" s="1064"/>
      <c r="K96" s="1064"/>
      <c r="L96" s="1064"/>
      <c r="M96" s="1064"/>
      <c r="N96" s="1064"/>
      <c r="O96" s="1064"/>
      <c r="P96" s="1064"/>
      <c r="Q96" s="1065"/>
      <c r="R96" s="608"/>
      <c r="S96" s="609"/>
      <c r="T96" s="608"/>
      <c r="U96" s="609"/>
      <c r="V96" s="608"/>
      <c r="W96" s="610"/>
      <c r="X96" s="659">
        <f t="shared" ref="X96:AC96" si="30">SUM(X97:X112)</f>
        <v>68400000</v>
      </c>
      <c r="Y96" s="659">
        <f t="shared" si="30"/>
        <v>17100000</v>
      </c>
      <c r="Z96" s="659">
        <f t="shared" si="30"/>
        <v>17100000</v>
      </c>
      <c r="AA96" s="659">
        <f t="shared" si="30"/>
        <v>17100000</v>
      </c>
      <c r="AB96" s="659">
        <f t="shared" si="30"/>
        <v>17100000</v>
      </c>
      <c r="AC96" s="557">
        <f t="shared" si="30"/>
        <v>68400000</v>
      </c>
      <c r="AD96" s="826"/>
    </row>
    <row r="97" spans="1:30" s="324" customFormat="1" ht="36.75" customHeight="1">
      <c r="A97" s="405">
        <v>2</v>
      </c>
      <c r="B97" s="406">
        <v>6</v>
      </c>
      <c r="C97" s="406">
        <v>1</v>
      </c>
      <c r="D97" s="406">
        <v>1</v>
      </c>
      <c r="E97" s="515"/>
      <c r="F97" s="589" t="s">
        <v>216</v>
      </c>
      <c r="G97" s="588"/>
      <c r="Q97" s="409"/>
      <c r="R97" s="408"/>
      <c r="S97" s="409"/>
      <c r="T97" s="408"/>
      <c r="U97" s="409"/>
      <c r="V97" s="408"/>
      <c r="W97" s="410"/>
      <c r="X97" s="411"/>
      <c r="Y97" s="411"/>
      <c r="Z97" s="410"/>
      <c r="AA97" s="410"/>
      <c r="AB97" s="410"/>
      <c r="AC97" s="519"/>
      <c r="AD97" s="826"/>
    </row>
    <row r="98" spans="1:30" s="324" customFormat="1" ht="36.75" customHeight="1">
      <c r="A98" s="405">
        <v>2</v>
      </c>
      <c r="B98" s="406">
        <v>6</v>
      </c>
      <c r="C98" s="406">
        <v>1</v>
      </c>
      <c r="D98" s="406">
        <v>2</v>
      </c>
      <c r="E98" s="515"/>
      <c r="F98" s="408" t="s">
        <v>217</v>
      </c>
      <c r="Q98" s="409"/>
      <c r="R98" s="408"/>
      <c r="S98" s="409"/>
      <c r="T98" s="408"/>
      <c r="U98" s="409"/>
      <c r="V98" s="408"/>
      <c r="W98" s="410"/>
      <c r="X98" s="411">
        <v>3000000</v>
      </c>
      <c r="Y98" s="411">
        <f t="shared" ref="Y98:Y112" si="31">+X98/4</f>
        <v>750000</v>
      </c>
      <c r="Z98" s="412">
        <f t="shared" ref="Z98:AB99" si="32">+Y98</f>
        <v>750000</v>
      </c>
      <c r="AA98" s="412">
        <f t="shared" si="32"/>
        <v>750000</v>
      </c>
      <c r="AB98" s="412">
        <f t="shared" si="32"/>
        <v>750000</v>
      </c>
      <c r="AC98" s="413">
        <f t="shared" ref="AC98:AC112" si="33">+Y98+Z98+AA98+AB98</f>
        <v>3000000</v>
      </c>
      <c r="AD98" s="826"/>
    </row>
    <row r="99" spans="1:30" s="324" customFormat="1" ht="36.75" customHeight="1">
      <c r="A99" s="405">
        <v>2</v>
      </c>
      <c r="B99" s="406">
        <v>6</v>
      </c>
      <c r="C99" s="406">
        <v>1</v>
      </c>
      <c r="D99" s="406">
        <v>3</v>
      </c>
      <c r="E99" s="515"/>
      <c r="F99" s="408" t="s">
        <v>112</v>
      </c>
      <c r="Q99" s="409"/>
      <c r="R99" s="408"/>
      <c r="S99" s="409"/>
      <c r="T99" s="408"/>
      <c r="U99" s="409"/>
      <c r="V99" s="408"/>
      <c r="W99" s="410"/>
      <c r="X99" s="411">
        <v>3000000</v>
      </c>
      <c r="Y99" s="411">
        <f t="shared" si="31"/>
        <v>750000</v>
      </c>
      <c r="Z99" s="412">
        <f t="shared" si="32"/>
        <v>750000</v>
      </c>
      <c r="AA99" s="412">
        <f t="shared" si="32"/>
        <v>750000</v>
      </c>
      <c r="AB99" s="412">
        <f t="shared" si="32"/>
        <v>750000</v>
      </c>
      <c r="AC99" s="413">
        <f t="shared" si="33"/>
        <v>3000000</v>
      </c>
      <c r="AD99" s="826"/>
    </row>
    <row r="100" spans="1:30" s="324" customFormat="1" ht="36.75" customHeight="1">
      <c r="A100" s="405">
        <v>2</v>
      </c>
      <c r="B100" s="406">
        <v>6</v>
      </c>
      <c r="C100" s="406">
        <v>1</v>
      </c>
      <c r="D100" s="406">
        <v>4</v>
      </c>
      <c r="E100" s="515"/>
      <c r="F100" s="408" t="s">
        <v>218</v>
      </c>
      <c r="Q100" s="409"/>
      <c r="R100" s="408"/>
      <c r="S100" s="409"/>
      <c r="T100" s="408"/>
      <c r="U100" s="409"/>
      <c r="V100" s="408"/>
      <c r="W100" s="410"/>
      <c r="X100" s="411">
        <v>100000</v>
      </c>
      <c r="Y100" s="411">
        <f t="shared" si="31"/>
        <v>25000</v>
      </c>
      <c r="Z100" s="412">
        <f t="shared" ref="Z100:AB112" si="34">+Y100</f>
        <v>25000</v>
      </c>
      <c r="AA100" s="412">
        <f t="shared" si="34"/>
        <v>25000</v>
      </c>
      <c r="AB100" s="412">
        <f t="shared" si="34"/>
        <v>25000</v>
      </c>
      <c r="AC100" s="413">
        <f t="shared" si="33"/>
        <v>100000</v>
      </c>
      <c r="AD100" s="826"/>
    </row>
    <row r="101" spans="1:30" s="324" customFormat="1" ht="36.75" customHeight="1">
      <c r="A101" s="405">
        <v>2</v>
      </c>
      <c r="B101" s="406">
        <v>6</v>
      </c>
      <c r="C101" s="406">
        <v>4</v>
      </c>
      <c r="D101" s="406">
        <v>1</v>
      </c>
      <c r="E101" s="515"/>
      <c r="F101" s="408" t="s">
        <v>250</v>
      </c>
      <c r="Q101" s="409"/>
      <c r="R101" s="408"/>
      <c r="S101" s="409"/>
      <c r="T101" s="408"/>
      <c r="U101" s="409"/>
      <c r="V101" s="408"/>
      <c r="W101" s="410"/>
      <c r="X101" s="411">
        <v>20000000</v>
      </c>
      <c r="Y101" s="411">
        <f t="shared" si="31"/>
        <v>5000000</v>
      </c>
      <c r="Z101" s="412">
        <f t="shared" si="34"/>
        <v>5000000</v>
      </c>
      <c r="AA101" s="412">
        <f t="shared" si="34"/>
        <v>5000000</v>
      </c>
      <c r="AB101" s="412">
        <f t="shared" si="34"/>
        <v>5000000</v>
      </c>
      <c r="AC101" s="413">
        <f t="shared" si="33"/>
        <v>20000000</v>
      </c>
      <c r="AD101" s="826"/>
    </row>
    <row r="102" spans="1:30" s="324" customFormat="1" ht="36.75" customHeight="1">
      <c r="A102" s="405">
        <v>2</v>
      </c>
      <c r="B102" s="406">
        <v>6</v>
      </c>
      <c r="C102" s="406">
        <v>4</v>
      </c>
      <c r="D102" s="406">
        <v>7</v>
      </c>
      <c r="E102" s="515" t="s">
        <v>259</v>
      </c>
      <c r="F102" s="408" t="s">
        <v>552</v>
      </c>
      <c r="Q102" s="409"/>
      <c r="R102" s="408"/>
      <c r="S102" s="409"/>
      <c r="T102" s="408"/>
      <c r="U102" s="409"/>
      <c r="V102" s="408"/>
      <c r="W102" s="410"/>
      <c r="X102" s="411">
        <v>6000000</v>
      </c>
      <c r="Y102" s="411">
        <f t="shared" si="31"/>
        <v>1500000</v>
      </c>
      <c r="Z102" s="412">
        <f t="shared" si="34"/>
        <v>1500000</v>
      </c>
      <c r="AA102" s="412">
        <f t="shared" si="34"/>
        <v>1500000</v>
      </c>
      <c r="AB102" s="412">
        <f t="shared" si="34"/>
        <v>1500000</v>
      </c>
      <c r="AC102" s="413">
        <f t="shared" si="33"/>
        <v>6000000</v>
      </c>
      <c r="AD102" s="826"/>
    </row>
    <row r="103" spans="1:30" s="324" customFormat="1" ht="36.75" customHeight="1">
      <c r="A103" s="405">
        <v>2</v>
      </c>
      <c r="B103" s="406">
        <v>6</v>
      </c>
      <c r="C103" s="406">
        <v>5</v>
      </c>
      <c r="D103" s="406">
        <v>2</v>
      </c>
      <c r="E103" s="515" t="s">
        <v>259</v>
      </c>
      <c r="F103" s="408" t="s">
        <v>553</v>
      </c>
      <c r="Q103" s="409"/>
      <c r="R103" s="408"/>
      <c r="S103" s="409"/>
      <c r="T103" s="408"/>
      <c r="U103" s="409"/>
      <c r="V103" s="408"/>
      <c r="W103" s="410"/>
      <c r="X103" s="411">
        <v>200000</v>
      </c>
      <c r="Y103" s="411">
        <f t="shared" si="31"/>
        <v>50000</v>
      </c>
      <c r="Z103" s="412">
        <f t="shared" si="34"/>
        <v>50000</v>
      </c>
      <c r="AA103" s="412">
        <f t="shared" si="34"/>
        <v>50000</v>
      </c>
      <c r="AB103" s="412">
        <f t="shared" si="34"/>
        <v>50000</v>
      </c>
      <c r="AC103" s="413">
        <f t="shared" si="33"/>
        <v>200000</v>
      </c>
      <c r="AD103" s="826"/>
    </row>
    <row r="104" spans="1:30" s="324" customFormat="1" ht="36.75" customHeight="1">
      <c r="A104" s="405">
        <v>2</v>
      </c>
      <c r="B104" s="406">
        <v>6</v>
      </c>
      <c r="C104" s="406">
        <v>5</v>
      </c>
      <c r="D104" s="406">
        <v>5</v>
      </c>
      <c r="E104" s="515" t="s">
        <v>259</v>
      </c>
      <c r="F104" s="408" t="s">
        <v>383</v>
      </c>
      <c r="Q104" s="409"/>
      <c r="R104" s="408"/>
      <c r="S104" s="409"/>
      <c r="T104" s="408"/>
      <c r="U104" s="409"/>
      <c r="V104" s="408"/>
      <c r="W104" s="410"/>
      <c r="X104" s="411">
        <v>5000000</v>
      </c>
      <c r="Y104" s="411">
        <f>+X104/4</f>
        <v>1250000</v>
      </c>
      <c r="Z104" s="412">
        <f t="shared" ref="Z104:AB105" si="35">+Y104</f>
        <v>1250000</v>
      </c>
      <c r="AA104" s="412">
        <f t="shared" si="35"/>
        <v>1250000</v>
      </c>
      <c r="AB104" s="412">
        <f t="shared" si="35"/>
        <v>1250000</v>
      </c>
      <c r="AC104" s="413">
        <f>+Y104+Z104+AA104+AB104</f>
        <v>5000000</v>
      </c>
      <c r="AD104" s="826"/>
    </row>
    <row r="105" spans="1:30" s="324" customFormat="1" ht="36.75" customHeight="1">
      <c r="A105" s="405">
        <v>2</v>
      </c>
      <c r="B105" s="406">
        <v>6</v>
      </c>
      <c r="C105" s="406">
        <v>5</v>
      </c>
      <c r="D105" s="406">
        <v>7</v>
      </c>
      <c r="E105" s="515" t="s">
        <v>259</v>
      </c>
      <c r="F105" s="408" t="s">
        <v>526</v>
      </c>
      <c r="Q105" s="409"/>
      <c r="R105" s="408"/>
      <c r="S105" s="409"/>
      <c r="T105" s="408"/>
      <c r="U105" s="409"/>
      <c r="V105" s="408"/>
      <c r="W105" s="410"/>
      <c r="X105" s="411">
        <v>1500000</v>
      </c>
      <c r="Y105" s="411">
        <f>+X105/4</f>
        <v>375000</v>
      </c>
      <c r="Z105" s="412">
        <f t="shared" si="35"/>
        <v>375000</v>
      </c>
      <c r="AA105" s="412">
        <f t="shared" si="35"/>
        <v>375000</v>
      </c>
      <c r="AB105" s="412">
        <f t="shared" si="35"/>
        <v>375000</v>
      </c>
      <c r="AC105" s="413">
        <f>+Y105+Z105+AA105+AB105</f>
        <v>1500000</v>
      </c>
      <c r="AD105" s="826"/>
    </row>
    <row r="106" spans="1:30" s="324" customFormat="1" ht="36.75" customHeight="1">
      <c r="A106" s="405">
        <v>2</v>
      </c>
      <c r="B106" s="406">
        <v>6</v>
      </c>
      <c r="C106" s="406">
        <v>5</v>
      </c>
      <c r="D106" s="406">
        <v>8</v>
      </c>
      <c r="E106" s="515" t="s">
        <v>259</v>
      </c>
      <c r="F106" s="408" t="s">
        <v>290</v>
      </c>
      <c r="Q106" s="409"/>
      <c r="R106" s="408"/>
      <c r="S106" s="409"/>
      <c r="T106" s="408"/>
      <c r="U106" s="409"/>
      <c r="V106" s="408"/>
      <c r="W106" s="410"/>
      <c r="X106" s="411">
        <v>1500000</v>
      </c>
      <c r="Y106" s="411">
        <f t="shared" si="31"/>
        <v>375000</v>
      </c>
      <c r="Z106" s="412">
        <f t="shared" si="34"/>
        <v>375000</v>
      </c>
      <c r="AA106" s="412">
        <f t="shared" si="34"/>
        <v>375000</v>
      </c>
      <c r="AB106" s="412">
        <f t="shared" si="34"/>
        <v>375000</v>
      </c>
      <c r="AC106" s="413">
        <f t="shared" si="33"/>
        <v>1500000</v>
      </c>
      <c r="AD106" s="826"/>
    </row>
    <row r="107" spans="1:30" s="324" customFormat="1" ht="36.75" customHeight="1">
      <c r="A107" s="405">
        <v>2</v>
      </c>
      <c r="B107" s="406">
        <v>6</v>
      </c>
      <c r="C107" s="406">
        <v>6</v>
      </c>
      <c r="D107" s="406">
        <v>2</v>
      </c>
      <c r="E107" s="515" t="s">
        <v>259</v>
      </c>
      <c r="F107" s="408" t="s">
        <v>554</v>
      </c>
      <c r="Q107" s="409"/>
      <c r="R107" s="408"/>
      <c r="S107" s="409"/>
      <c r="T107" s="408"/>
      <c r="U107" s="409"/>
      <c r="V107" s="408"/>
      <c r="W107" s="410"/>
      <c r="X107" s="411">
        <v>100000</v>
      </c>
      <c r="Y107" s="411">
        <f t="shared" si="31"/>
        <v>25000</v>
      </c>
      <c r="Z107" s="412">
        <f t="shared" si="34"/>
        <v>25000</v>
      </c>
      <c r="AA107" s="412">
        <f t="shared" si="34"/>
        <v>25000</v>
      </c>
      <c r="AB107" s="412">
        <f t="shared" si="34"/>
        <v>25000</v>
      </c>
      <c r="AC107" s="413">
        <f t="shared" si="33"/>
        <v>100000</v>
      </c>
      <c r="AD107" s="826"/>
    </row>
    <row r="108" spans="1:30" s="324" customFormat="1" ht="36.75" customHeight="1">
      <c r="A108" s="405">
        <v>2</v>
      </c>
      <c r="B108" s="406">
        <v>6</v>
      </c>
      <c r="C108" s="406">
        <v>8</v>
      </c>
      <c r="D108" s="406">
        <v>3</v>
      </c>
      <c r="E108" s="515" t="s">
        <v>259</v>
      </c>
      <c r="F108" s="408" t="s">
        <v>555</v>
      </c>
      <c r="Q108" s="409"/>
      <c r="R108" s="408"/>
      <c r="S108" s="409"/>
      <c r="T108" s="408"/>
      <c r="U108" s="409"/>
      <c r="V108" s="408"/>
      <c r="W108" s="410"/>
      <c r="X108" s="411">
        <v>2000000</v>
      </c>
      <c r="Y108" s="411">
        <f t="shared" si="31"/>
        <v>500000</v>
      </c>
      <c r="Z108" s="412">
        <f t="shared" si="34"/>
        <v>500000</v>
      </c>
      <c r="AA108" s="412">
        <f t="shared" si="34"/>
        <v>500000</v>
      </c>
      <c r="AB108" s="412">
        <f t="shared" si="34"/>
        <v>500000</v>
      </c>
      <c r="AC108" s="413">
        <f t="shared" si="33"/>
        <v>2000000</v>
      </c>
      <c r="AD108" s="826"/>
    </row>
    <row r="109" spans="1:30" s="324" customFormat="1" ht="36.75" customHeight="1">
      <c r="A109" s="405">
        <v>2</v>
      </c>
      <c r="B109" s="406">
        <v>7</v>
      </c>
      <c r="C109" s="406">
        <v>1</v>
      </c>
      <c r="D109" s="406">
        <v>2</v>
      </c>
      <c r="E109" s="515" t="s">
        <v>259</v>
      </c>
      <c r="F109" s="408" t="s">
        <v>556</v>
      </c>
      <c r="Q109" s="409"/>
      <c r="R109" s="408"/>
      <c r="S109" s="409"/>
      <c r="T109" s="408"/>
      <c r="U109" s="409"/>
      <c r="V109" s="408"/>
      <c r="W109" s="410"/>
      <c r="X109" s="411">
        <f>21000000+5000000</f>
        <v>26000000</v>
      </c>
      <c r="Y109" s="411">
        <f t="shared" si="31"/>
        <v>6500000</v>
      </c>
      <c r="Z109" s="412">
        <f t="shared" si="34"/>
        <v>6500000</v>
      </c>
      <c r="AA109" s="412">
        <f t="shared" si="34"/>
        <v>6500000</v>
      </c>
      <c r="AB109" s="412">
        <f t="shared" si="34"/>
        <v>6500000</v>
      </c>
      <c r="AC109" s="413">
        <f t="shared" si="33"/>
        <v>26000000</v>
      </c>
      <c r="AD109" s="826"/>
    </row>
    <row r="110" spans="1:30" s="324" customFormat="1" ht="36.75" customHeight="1">
      <c r="A110" s="405">
        <v>2</v>
      </c>
      <c r="B110" s="406">
        <v>7</v>
      </c>
      <c r="C110" s="406">
        <v>1</v>
      </c>
      <c r="D110" s="406">
        <v>3</v>
      </c>
      <c r="E110" s="515" t="s">
        <v>259</v>
      </c>
      <c r="F110" s="408" t="s">
        <v>370</v>
      </c>
      <c r="Q110" s="409"/>
      <c r="R110" s="408"/>
      <c r="S110" s="409"/>
      <c r="T110" s="408"/>
      <c r="U110" s="409"/>
      <c r="V110" s="408"/>
      <c r="W110" s="410"/>
      <c r="X110" s="757">
        <v>0</v>
      </c>
      <c r="Y110" s="411">
        <f t="shared" si="31"/>
        <v>0</v>
      </c>
      <c r="Z110" s="412">
        <f t="shared" si="34"/>
        <v>0</v>
      </c>
      <c r="AA110" s="412">
        <f t="shared" si="34"/>
        <v>0</v>
      </c>
      <c r="AB110" s="412">
        <f t="shared" si="34"/>
        <v>0</v>
      </c>
      <c r="AC110" s="413">
        <f t="shared" si="33"/>
        <v>0</v>
      </c>
      <c r="AD110" s="826"/>
    </row>
    <row r="111" spans="1:30" s="324" customFormat="1" ht="36.75" customHeight="1">
      <c r="A111" s="405">
        <v>2</v>
      </c>
      <c r="B111" s="406">
        <v>7</v>
      </c>
      <c r="C111" s="406">
        <v>2</v>
      </c>
      <c r="D111" s="406">
        <v>1</v>
      </c>
      <c r="E111" s="515" t="s">
        <v>259</v>
      </c>
      <c r="F111" s="408" t="s">
        <v>270</v>
      </c>
      <c r="Q111" s="409"/>
      <c r="R111" s="408"/>
      <c r="S111" s="409"/>
      <c r="T111" s="408"/>
      <c r="U111" s="409"/>
      <c r="V111" s="408"/>
      <c r="W111" s="410"/>
      <c r="X111" s="411">
        <v>0</v>
      </c>
      <c r="Y111" s="411">
        <f t="shared" si="31"/>
        <v>0</v>
      </c>
      <c r="Z111" s="412">
        <f t="shared" si="34"/>
        <v>0</v>
      </c>
      <c r="AA111" s="412">
        <f t="shared" si="34"/>
        <v>0</v>
      </c>
      <c r="AB111" s="412">
        <f t="shared" si="34"/>
        <v>0</v>
      </c>
      <c r="AC111" s="413">
        <f t="shared" si="33"/>
        <v>0</v>
      </c>
      <c r="AD111" s="826"/>
    </row>
    <row r="112" spans="1:30" s="324" customFormat="1" ht="36.75" customHeight="1" thickBot="1">
      <c r="A112" s="603">
        <v>2</v>
      </c>
      <c r="B112" s="604">
        <v>7</v>
      </c>
      <c r="C112" s="604">
        <v>3</v>
      </c>
      <c r="D112" s="604">
        <v>1</v>
      </c>
      <c r="E112" s="605"/>
      <c r="F112" s="608" t="s">
        <v>225</v>
      </c>
      <c r="G112" s="607"/>
      <c r="H112" s="607"/>
      <c r="I112" s="607"/>
      <c r="J112" s="607"/>
      <c r="K112" s="607"/>
      <c r="L112" s="607"/>
      <c r="M112" s="607"/>
      <c r="N112" s="607"/>
      <c r="O112" s="607"/>
      <c r="P112" s="607"/>
      <c r="Q112" s="609"/>
      <c r="R112" s="608"/>
      <c r="S112" s="609"/>
      <c r="T112" s="608"/>
      <c r="U112" s="609"/>
      <c r="V112" s="608"/>
      <c r="W112" s="610"/>
      <c r="X112" s="611">
        <v>0</v>
      </c>
      <c r="Y112" s="611">
        <f t="shared" si="31"/>
        <v>0</v>
      </c>
      <c r="Z112" s="612">
        <f t="shared" si="34"/>
        <v>0</v>
      </c>
      <c r="AA112" s="612">
        <f t="shared" si="34"/>
        <v>0</v>
      </c>
      <c r="AB112" s="612">
        <f t="shared" si="34"/>
        <v>0</v>
      </c>
      <c r="AC112" s="613">
        <f t="shared" si="33"/>
        <v>0</v>
      </c>
      <c r="AD112" s="826"/>
    </row>
    <row r="113" spans="1:30" s="317" customFormat="1" ht="43.5" customHeight="1" thickBot="1">
      <c r="A113" s="634"/>
      <c r="B113" s="547"/>
      <c r="C113" s="547"/>
      <c r="D113" s="547"/>
      <c r="E113" s="635"/>
      <c r="F113" s="340"/>
      <c r="G113" s="340"/>
      <c r="H113" s="340"/>
      <c r="I113" s="340"/>
      <c r="J113" s="340"/>
      <c r="K113" s="340"/>
      <c r="L113" s="1058" t="s">
        <v>87</v>
      </c>
      <c r="M113" s="1058"/>
      <c r="N113" s="1058"/>
      <c r="O113" s="1058"/>
      <c r="P113" s="1058"/>
      <c r="Q113" s="1058"/>
      <c r="R113" s="1058"/>
      <c r="S113" s="1058"/>
      <c r="T113" s="1058"/>
      <c r="U113" s="1058"/>
      <c r="V113" s="1058"/>
      <c r="W113" s="1058"/>
      <c r="X113" s="341">
        <f t="shared" ref="X113:AC113" si="36">+X17+X43+X78+X96</f>
        <v>240399687</v>
      </c>
      <c r="Y113" s="341">
        <f t="shared" si="36"/>
        <v>60099921.75</v>
      </c>
      <c r="Z113" s="341">
        <f t="shared" si="36"/>
        <v>60099921.75</v>
      </c>
      <c r="AA113" s="341">
        <f t="shared" si="36"/>
        <v>60099921.75</v>
      </c>
      <c r="AB113" s="341">
        <f t="shared" si="36"/>
        <v>60099921.75</v>
      </c>
      <c r="AC113" s="342">
        <f t="shared" si="36"/>
        <v>240399687</v>
      </c>
      <c r="AD113" s="837"/>
    </row>
    <row r="114" spans="1:30" ht="28.5" customHeight="1">
      <c r="A114" s="244"/>
      <c r="B114" s="244"/>
      <c r="C114" s="244"/>
      <c r="D114" s="244"/>
      <c r="E114" s="401"/>
      <c r="X114" s="200"/>
    </row>
    <row r="116" spans="1:30" ht="27.75" customHeight="1"/>
  </sheetData>
  <mergeCells count="24">
    <mergeCell ref="L113:W113"/>
    <mergeCell ref="F43:Q43"/>
    <mergeCell ref="F78:Q78"/>
    <mergeCell ref="D4:F4"/>
    <mergeCell ref="F96:Q96"/>
    <mergeCell ref="F17:Q17"/>
    <mergeCell ref="F14:Q14"/>
    <mergeCell ref="D8:H8"/>
    <mergeCell ref="M11:N11"/>
    <mergeCell ref="A13:E13"/>
    <mergeCell ref="A14:E14"/>
    <mergeCell ref="AA12:AC12"/>
    <mergeCell ref="W13:W15"/>
    <mergeCell ref="Q3:W3"/>
    <mergeCell ref="O12:P12"/>
    <mergeCell ref="R13:S15"/>
    <mergeCell ref="D2:F2"/>
    <mergeCell ref="A10:I10"/>
    <mergeCell ref="X13:X14"/>
    <mergeCell ref="Q1:Z1"/>
    <mergeCell ref="Q2:Z2"/>
    <mergeCell ref="Q4:Z4"/>
    <mergeCell ref="T13:U15"/>
    <mergeCell ref="V13:V15"/>
  </mergeCells>
  <phoneticPr fontId="0" type="noConversion"/>
  <printOptions horizontalCentered="1"/>
  <pageMargins left="0.39370078740157483" right="0.39370078740157483" top="0.98425196850393704" bottom="0.39370078740157483" header="0.19685039370078741" footer="0.19685039370078741"/>
  <pageSetup scale="39" orientation="portrait" horizontalDpi="300" verticalDpi="300" r:id="rId1"/>
  <headerFooter alignWithMargins="0"/>
  <rowBreaks count="3" manualBreakCount="3">
    <brk id="42" max="28" man="1"/>
    <brk id="77" max="28" man="1"/>
    <brk id="95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D101"/>
  <sheetViews>
    <sheetView zoomScale="61" zoomScaleNormal="61" zoomScaleSheetLayoutView="61" workbookViewId="0">
      <selection activeCell="Z61" sqref="Z61"/>
    </sheetView>
  </sheetViews>
  <sheetFormatPr baseColWidth="10" defaultColWidth="11.5703125" defaultRowHeight="20.25"/>
  <cols>
    <col min="1" max="3" width="5.42578125" style="246" customWidth="1"/>
    <col min="4" max="4" width="5.28515625" style="246" customWidth="1"/>
    <col min="5" max="5" width="5.28515625" style="402" customWidth="1"/>
    <col min="6" max="6" width="3.5703125" style="197" customWidth="1"/>
    <col min="7" max="7" width="1.7109375" style="197" customWidth="1"/>
    <col min="8" max="8" width="3.140625" style="197" customWidth="1"/>
    <col min="9" max="10" width="5.28515625" style="197" customWidth="1"/>
    <col min="11" max="11" width="6.42578125" style="197" customWidth="1"/>
    <col min="12" max="12" width="6.5703125" style="197" customWidth="1"/>
    <col min="13" max="13" width="5.28515625" style="197" customWidth="1"/>
    <col min="14" max="14" width="0.140625" style="197" hidden="1" customWidth="1"/>
    <col min="15" max="15" width="4.42578125" style="197" customWidth="1"/>
    <col min="16" max="16" width="3.85546875" style="197" customWidth="1"/>
    <col min="17" max="17" width="21.570312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7.42578125" style="197" hidden="1" customWidth="1"/>
    <col min="23" max="23" width="4.140625" style="197" hidden="1" customWidth="1"/>
    <col min="24" max="24" width="23.140625" style="201" customWidth="1"/>
    <col min="25" max="25" width="21.7109375" style="200" customWidth="1"/>
    <col min="26" max="27" width="21.28515625" style="197" bestFit="1" customWidth="1"/>
    <col min="28" max="28" width="20.28515625" style="197" customWidth="1"/>
    <col min="29" max="29" width="23.140625" style="197" customWidth="1"/>
    <col min="30" max="30" width="22.28515625" style="833" customWidth="1"/>
    <col min="31" max="16384" width="11.5703125" style="197"/>
  </cols>
  <sheetData>
    <row r="1" spans="1:30" ht="33.75" customHeight="1">
      <c r="A1" s="228"/>
      <c r="B1" s="224"/>
      <c r="C1" s="224"/>
      <c r="D1" s="224"/>
      <c r="E1" s="39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75"/>
      <c r="S1" s="1075"/>
      <c r="T1" s="1075"/>
      <c r="U1" s="1075"/>
      <c r="V1" s="1075"/>
      <c r="W1" s="1075"/>
      <c r="X1" s="1075"/>
      <c r="Y1" s="1075"/>
      <c r="Z1" s="1075"/>
      <c r="AA1" s="1075"/>
      <c r="AB1" s="1075"/>
      <c r="AC1" s="1076"/>
    </row>
    <row r="2" spans="1:30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87"/>
      <c r="S2" s="1087"/>
      <c r="T2" s="1087"/>
      <c r="U2" s="1087"/>
      <c r="V2" s="1087"/>
      <c r="W2" s="1087"/>
      <c r="X2" s="1087"/>
      <c r="Y2" s="1087"/>
      <c r="Z2" s="1087"/>
      <c r="AA2" s="1087"/>
      <c r="AB2" s="1087"/>
      <c r="AC2" s="1088"/>
    </row>
    <row r="3" spans="1:30" ht="14.25" customHeight="1">
      <c r="A3" s="229"/>
      <c r="B3" s="230"/>
      <c r="C3" s="230"/>
      <c r="D3" s="231"/>
      <c r="E3" s="39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0"/>
      <c r="Y3" s="198"/>
      <c r="Z3" s="260"/>
      <c r="AA3" s="260"/>
      <c r="AB3" s="260"/>
      <c r="AC3" s="430"/>
    </row>
    <row r="4" spans="1:30" ht="23.2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89"/>
    </row>
    <row r="5" spans="1:30" ht="12.75" customHeight="1">
      <c r="A5" s="229"/>
      <c r="B5" s="230"/>
      <c r="C5" s="230"/>
      <c r="D5" s="231"/>
      <c r="E5" s="39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68"/>
      <c r="V5" s="260"/>
      <c r="W5" s="260"/>
      <c r="X5" s="198"/>
      <c r="Y5" s="198"/>
      <c r="Z5" s="260"/>
      <c r="AA5" s="260"/>
      <c r="AB5" s="260"/>
      <c r="AC5" s="430"/>
    </row>
    <row r="6" spans="1:30" ht="17.25" customHeight="1">
      <c r="A6" s="229"/>
      <c r="B6" s="230"/>
      <c r="C6" s="230"/>
      <c r="D6" s="232" t="s">
        <v>32</v>
      </c>
      <c r="E6" s="396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65" t="s">
        <v>98</v>
      </c>
      <c r="V6" s="260"/>
      <c r="W6" s="260"/>
      <c r="X6" s="198"/>
      <c r="Y6" s="198"/>
      <c r="Z6" s="260"/>
      <c r="AA6" s="260"/>
      <c r="AB6" s="260"/>
      <c r="AC6" s="430"/>
    </row>
    <row r="7" spans="1:30" ht="13.5" customHeight="1">
      <c r="A7" s="229"/>
      <c r="B7" s="230"/>
      <c r="C7" s="230"/>
      <c r="D7" s="231"/>
      <c r="E7" s="39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67" t="s">
        <v>6</v>
      </c>
      <c r="V7" s="260"/>
      <c r="W7" s="260"/>
      <c r="X7" s="198"/>
      <c r="Y7" s="198"/>
      <c r="Z7" s="260"/>
      <c r="AA7" s="260"/>
      <c r="AB7" s="260"/>
      <c r="AC7" s="430"/>
    </row>
    <row r="8" spans="1:30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4" t="s">
        <v>5</v>
      </c>
      <c r="V8" s="260"/>
      <c r="W8" s="64"/>
      <c r="X8" s="69"/>
      <c r="Y8" s="198"/>
      <c r="Z8" s="260"/>
      <c r="AA8" s="260"/>
      <c r="AB8" s="260"/>
      <c r="AC8" s="430"/>
    </row>
    <row r="9" spans="1:30" ht="18.75" customHeight="1">
      <c r="A9" s="229"/>
      <c r="B9" s="230"/>
      <c r="C9" s="230"/>
      <c r="D9" s="231"/>
      <c r="E9" s="39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67" t="s">
        <v>6</v>
      </c>
      <c r="V9" s="260"/>
      <c r="W9" s="64"/>
      <c r="X9" s="171"/>
      <c r="Y9" s="198"/>
      <c r="Z9" s="260"/>
      <c r="AA9" s="260"/>
      <c r="AB9" s="260"/>
      <c r="AC9" s="430"/>
    </row>
    <row r="10" spans="1:30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259</v>
      </c>
      <c r="L10" s="527" t="s">
        <v>331</v>
      </c>
      <c r="M10" s="526" t="s">
        <v>336</v>
      </c>
      <c r="N10" s="71"/>
      <c r="O10" s="66"/>
      <c r="P10" s="540" t="s">
        <v>346</v>
      </c>
      <c r="Q10" s="66"/>
      <c r="R10" s="66"/>
      <c r="S10" s="66"/>
      <c r="T10" s="260"/>
      <c r="U10" s="65" t="s">
        <v>97</v>
      </c>
      <c r="V10" s="260"/>
      <c r="W10" s="64"/>
      <c r="X10" s="198"/>
      <c r="Y10" s="198"/>
      <c r="Z10" s="260"/>
      <c r="AA10" s="260"/>
      <c r="AB10" s="260"/>
      <c r="AC10" s="430"/>
    </row>
    <row r="11" spans="1:30" ht="16.5" customHeight="1">
      <c r="A11" s="229"/>
      <c r="B11" s="230"/>
      <c r="C11" s="230"/>
      <c r="D11" s="231"/>
      <c r="E11" s="39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67" t="s">
        <v>6</v>
      </c>
      <c r="V11" s="260"/>
      <c r="W11" s="64"/>
      <c r="X11" s="28"/>
      <c r="Y11" s="198"/>
      <c r="Z11" s="260"/>
      <c r="AA11" s="260"/>
      <c r="AB11" s="260"/>
      <c r="AC11" s="430"/>
    </row>
    <row r="12" spans="1:30" ht="23.25" customHeight="1" thickBot="1">
      <c r="A12" s="233"/>
      <c r="B12" s="234"/>
      <c r="C12" s="234"/>
      <c r="D12" s="235"/>
      <c r="E12" s="397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73"/>
      <c r="V12" s="223"/>
      <c r="W12" s="72"/>
      <c r="X12" s="281"/>
      <c r="Y12" s="296"/>
      <c r="Z12" s="223"/>
      <c r="AA12" s="1051" t="s">
        <v>564</v>
      </c>
      <c r="AB12" s="1051"/>
      <c r="AC12" s="1052"/>
    </row>
    <row r="13" spans="1:30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41" t="s">
        <v>127</v>
      </c>
      <c r="Y13" s="720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0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42"/>
      <c r="Y14" s="721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0" s="735" customFormat="1" ht="21.75" customHeight="1" thickBot="1">
      <c r="A15" s="731" t="s">
        <v>50</v>
      </c>
      <c r="B15" s="732"/>
      <c r="C15" s="732"/>
      <c r="D15" s="733" t="s">
        <v>51</v>
      </c>
      <c r="E15" s="734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34"/>
    </row>
    <row r="16" spans="1:30" s="333" customFormat="1" ht="24.75" thickBot="1">
      <c r="A16" s="327">
        <v>2</v>
      </c>
      <c r="B16" s="328">
        <v>1</v>
      </c>
      <c r="C16" s="328"/>
      <c r="D16" s="660"/>
      <c r="E16" s="661"/>
      <c r="F16" s="1082" t="s">
        <v>312</v>
      </c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4"/>
      <c r="R16" s="330"/>
      <c r="S16" s="330"/>
      <c r="T16" s="330"/>
      <c r="U16" s="330"/>
      <c r="V16" s="330"/>
      <c r="W16" s="330"/>
      <c r="X16" s="331">
        <f t="shared" ref="X16:AC16" si="0">SUM(X18:X39)</f>
        <v>133782200</v>
      </c>
      <c r="Y16" s="331">
        <f t="shared" si="0"/>
        <v>33445550</v>
      </c>
      <c r="Z16" s="331">
        <f t="shared" si="0"/>
        <v>33445550</v>
      </c>
      <c r="AA16" s="331">
        <f t="shared" si="0"/>
        <v>33445550</v>
      </c>
      <c r="AB16" s="331">
        <f t="shared" si="0"/>
        <v>33445550</v>
      </c>
      <c r="AC16" s="662">
        <f t="shared" si="0"/>
        <v>133782200</v>
      </c>
      <c r="AD16" s="835"/>
    </row>
    <row r="17" spans="1:30" s="414" customFormat="1" ht="30" customHeight="1">
      <c r="A17" s="811">
        <v>2</v>
      </c>
      <c r="B17" s="812">
        <v>1</v>
      </c>
      <c r="C17" s="812">
        <v>1</v>
      </c>
      <c r="D17" s="812">
        <v>1</v>
      </c>
      <c r="E17" s="407"/>
      <c r="F17" s="518" t="s">
        <v>53</v>
      </c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410"/>
      <c r="S17" s="410"/>
      <c r="T17" s="410"/>
      <c r="U17" s="410"/>
      <c r="V17" s="410"/>
      <c r="W17" s="410"/>
      <c r="X17" s="445"/>
      <c r="Y17" s="411"/>
      <c r="Z17" s="410"/>
      <c r="AA17" s="410"/>
      <c r="AB17" s="410"/>
      <c r="AC17" s="519"/>
      <c r="AD17" s="835"/>
    </row>
    <row r="18" spans="1:30" s="414" customFormat="1" ht="30" customHeight="1">
      <c r="A18" s="405">
        <v>2</v>
      </c>
      <c r="B18" s="406">
        <v>1</v>
      </c>
      <c r="C18" s="406">
        <v>1</v>
      </c>
      <c r="D18" s="406">
        <v>1</v>
      </c>
      <c r="E18" s="407" t="s">
        <v>259</v>
      </c>
      <c r="F18" s="408" t="s">
        <v>54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410"/>
      <c r="S18" s="410"/>
      <c r="T18" s="410"/>
      <c r="U18" s="410"/>
      <c r="V18" s="410"/>
      <c r="W18" s="410"/>
      <c r="X18" s="817">
        <f>66856000+5000000</f>
        <v>71856000</v>
      </c>
      <c r="Y18" s="411">
        <f>+X18/4</f>
        <v>17964000</v>
      </c>
      <c r="Z18" s="411">
        <f>+X18/4</f>
        <v>17964000</v>
      </c>
      <c r="AA18" s="411">
        <f>+X18/4</f>
        <v>17964000</v>
      </c>
      <c r="AB18" s="411">
        <f>+X18/4</f>
        <v>17964000</v>
      </c>
      <c r="AC18" s="413">
        <f>SUM(Y18:AB18)</f>
        <v>71856000</v>
      </c>
      <c r="AD18" s="835">
        <f>5571400*12</f>
        <v>66856800</v>
      </c>
    </row>
    <row r="19" spans="1:30" s="414" customFormat="1" ht="30" customHeight="1">
      <c r="A19" s="405">
        <v>2</v>
      </c>
      <c r="B19" s="406">
        <v>1</v>
      </c>
      <c r="C19" s="406">
        <v>1</v>
      </c>
      <c r="D19" s="406">
        <v>2</v>
      </c>
      <c r="E19" s="407" t="s">
        <v>280</v>
      </c>
      <c r="F19" s="408" t="s">
        <v>575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410"/>
      <c r="S19" s="410"/>
      <c r="T19" s="410"/>
      <c r="U19" s="410"/>
      <c r="V19" s="410"/>
      <c r="W19" s="410"/>
      <c r="X19" s="817">
        <v>9840000</v>
      </c>
      <c r="Y19" s="411">
        <f t="shared" ref="Y19:Y33" si="1">+X19/4</f>
        <v>2460000</v>
      </c>
      <c r="Z19" s="411">
        <f t="shared" ref="Z19:Z33" si="2">+X19/4</f>
        <v>2460000</v>
      </c>
      <c r="AA19" s="411">
        <f t="shared" ref="AA19:AA33" si="3">+X19/4</f>
        <v>2460000</v>
      </c>
      <c r="AB19" s="411">
        <f t="shared" ref="AB19:AB33" si="4">+X19/4</f>
        <v>2460000</v>
      </c>
      <c r="AC19" s="413">
        <f t="shared" ref="AC19:AC33" si="5">SUM(Y19:AB19)</f>
        <v>9840000</v>
      </c>
      <c r="AD19" s="835">
        <f>820000*12</f>
        <v>9840000</v>
      </c>
    </row>
    <row r="20" spans="1:30" s="414" customFormat="1" ht="30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263</v>
      </c>
      <c r="F20" s="408" t="s">
        <v>544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817">
        <v>0</v>
      </c>
      <c r="Y20" s="411">
        <f t="shared" si="1"/>
        <v>0</v>
      </c>
      <c r="Z20" s="411">
        <f t="shared" si="2"/>
        <v>0</v>
      </c>
      <c r="AA20" s="411">
        <f t="shared" si="3"/>
        <v>0</v>
      </c>
      <c r="AB20" s="411">
        <f t="shared" si="4"/>
        <v>0</v>
      </c>
      <c r="AC20" s="413">
        <f t="shared" si="5"/>
        <v>0</v>
      </c>
      <c r="AD20" s="835">
        <v>0</v>
      </c>
    </row>
    <row r="21" spans="1:30" s="414" customFormat="1" ht="30" customHeight="1">
      <c r="A21" s="405">
        <v>2</v>
      </c>
      <c r="B21" s="406">
        <v>1</v>
      </c>
      <c r="C21" s="406">
        <v>1</v>
      </c>
      <c r="D21" s="406">
        <v>2</v>
      </c>
      <c r="E21" s="407" t="s">
        <v>260</v>
      </c>
      <c r="F21" s="408" t="s">
        <v>242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817">
        <v>0</v>
      </c>
      <c r="Y21" s="411">
        <f t="shared" si="1"/>
        <v>0</v>
      </c>
      <c r="Z21" s="411">
        <f t="shared" si="2"/>
        <v>0</v>
      </c>
      <c r="AA21" s="411">
        <f t="shared" si="3"/>
        <v>0</v>
      </c>
      <c r="AB21" s="411">
        <f t="shared" si="4"/>
        <v>0</v>
      </c>
      <c r="AC21" s="413">
        <f t="shared" si="5"/>
        <v>0</v>
      </c>
      <c r="AD21" s="835">
        <v>0</v>
      </c>
    </row>
    <row r="22" spans="1:30" s="414" customFormat="1" ht="30" customHeight="1">
      <c r="A22" s="811">
        <v>2</v>
      </c>
      <c r="B22" s="812">
        <v>1</v>
      </c>
      <c r="C22" s="812">
        <v>1</v>
      </c>
      <c r="D22" s="812">
        <v>3</v>
      </c>
      <c r="E22" s="407"/>
      <c r="F22" s="408" t="s">
        <v>164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817">
        <v>13111200</v>
      </c>
      <c r="Y22" s="411">
        <f t="shared" si="1"/>
        <v>3277800</v>
      </c>
      <c r="Z22" s="411">
        <f t="shared" si="2"/>
        <v>3277800</v>
      </c>
      <c r="AA22" s="411">
        <f t="shared" si="3"/>
        <v>3277800</v>
      </c>
      <c r="AB22" s="411">
        <f t="shared" si="4"/>
        <v>3277800</v>
      </c>
      <c r="AC22" s="413">
        <f t="shared" si="5"/>
        <v>13111200</v>
      </c>
      <c r="AD22" s="835">
        <f>1092600*12</f>
        <v>13111200</v>
      </c>
    </row>
    <row r="23" spans="1:30" s="414" customFormat="1" ht="30" customHeight="1">
      <c r="A23" s="811">
        <v>2</v>
      </c>
      <c r="B23" s="812">
        <v>1</v>
      </c>
      <c r="C23" s="812">
        <v>1</v>
      </c>
      <c r="D23" s="812">
        <v>4</v>
      </c>
      <c r="E23" s="407"/>
      <c r="F23" s="408" t="s">
        <v>165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817">
        <f>5000000+1075000+800000+800000</f>
        <v>7675000</v>
      </c>
      <c r="Y23" s="411">
        <f t="shared" si="1"/>
        <v>1918750</v>
      </c>
      <c r="Z23" s="411">
        <f t="shared" si="2"/>
        <v>1918750</v>
      </c>
      <c r="AA23" s="411">
        <f t="shared" si="3"/>
        <v>1918750</v>
      </c>
      <c r="AB23" s="411">
        <f t="shared" si="4"/>
        <v>1918750</v>
      </c>
      <c r="AC23" s="413">
        <f t="shared" si="5"/>
        <v>7675000</v>
      </c>
      <c r="AD23" s="835">
        <v>5571400</v>
      </c>
    </row>
    <row r="24" spans="1:30" s="414" customFormat="1" ht="30" customHeight="1">
      <c r="A24" s="405">
        <v>2</v>
      </c>
      <c r="B24" s="406">
        <v>1</v>
      </c>
      <c r="C24" s="406">
        <v>1</v>
      </c>
      <c r="D24" s="406">
        <v>5</v>
      </c>
      <c r="E24" s="407" t="s">
        <v>261</v>
      </c>
      <c r="F24" s="408" t="s">
        <v>167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817">
        <v>500000</v>
      </c>
      <c r="Y24" s="411">
        <f t="shared" si="1"/>
        <v>125000</v>
      </c>
      <c r="Z24" s="411">
        <f t="shared" si="2"/>
        <v>125000</v>
      </c>
      <c r="AA24" s="411">
        <f t="shared" si="3"/>
        <v>125000</v>
      </c>
      <c r="AB24" s="411">
        <f t="shared" si="4"/>
        <v>125000</v>
      </c>
      <c r="AC24" s="413">
        <f t="shared" si="5"/>
        <v>500000</v>
      </c>
      <c r="AD24" s="835"/>
    </row>
    <row r="25" spans="1:30" s="414" customFormat="1" ht="30" customHeight="1">
      <c r="A25" s="405">
        <v>2</v>
      </c>
      <c r="B25" s="406">
        <v>1</v>
      </c>
      <c r="C25" s="406">
        <v>1</v>
      </c>
      <c r="D25" s="406">
        <v>5</v>
      </c>
      <c r="E25" s="407" t="s">
        <v>258</v>
      </c>
      <c r="F25" s="408" t="s">
        <v>385</v>
      </c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410"/>
      <c r="S25" s="410"/>
      <c r="T25" s="410"/>
      <c r="U25" s="410"/>
      <c r="V25" s="410"/>
      <c r="W25" s="410"/>
      <c r="X25" s="817">
        <v>500000</v>
      </c>
      <c r="Y25" s="411">
        <f t="shared" si="1"/>
        <v>125000</v>
      </c>
      <c r="Z25" s="411">
        <f t="shared" si="2"/>
        <v>125000</v>
      </c>
      <c r="AA25" s="411">
        <f t="shared" si="3"/>
        <v>125000</v>
      </c>
      <c r="AB25" s="411">
        <f t="shared" si="4"/>
        <v>125000</v>
      </c>
      <c r="AC25" s="413">
        <f t="shared" si="5"/>
        <v>500000</v>
      </c>
      <c r="AD25" s="835"/>
    </row>
    <row r="26" spans="1:30" s="414" customFormat="1" ht="30" customHeight="1">
      <c r="A26" s="405">
        <v>2</v>
      </c>
      <c r="B26" s="406">
        <v>1</v>
      </c>
      <c r="C26" s="406">
        <v>2</v>
      </c>
      <c r="D26" s="406">
        <v>2</v>
      </c>
      <c r="E26" s="515" t="s">
        <v>259</v>
      </c>
      <c r="F26" s="408" t="s">
        <v>384</v>
      </c>
      <c r="G26" s="512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410"/>
      <c r="S26" s="410"/>
      <c r="T26" s="410"/>
      <c r="U26" s="410"/>
      <c r="V26" s="410"/>
      <c r="W26" s="410"/>
      <c r="X26" s="817">
        <v>500000</v>
      </c>
      <c r="Y26" s="411">
        <f t="shared" si="1"/>
        <v>125000</v>
      </c>
      <c r="Z26" s="411">
        <f t="shared" si="2"/>
        <v>125000</v>
      </c>
      <c r="AA26" s="411">
        <f t="shared" si="3"/>
        <v>125000</v>
      </c>
      <c r="AB26" s="411">
        <f t="shared" si="4"/>
        <v>125000</v>
      </c>
      <c r="AC26" s="413">
        <f t="shared" si="5"/>
        <v>500000</v>
      </c>
      <c r="AD26" s="835"/>
    </row>
    <row r="27" spans="1:30" s="414" customFormat="1" ht="30" customHeight="1">
      <c r="A27" s="405">
        <v>2</v>
      </c>
      <c r="B27" s="406">
        <v>1</v>
      </c>
      <c r="C27" s="406">
        <v>2</v>
      </c>
      <c r="D27" s="406">
        <v>2</v>
      </c>
      <c r="E27" s="515" t="s">
        <v>262</v>
      </c>
      <c r="F27" s="408" t="s">
        <v>169</v>
      </c>
      <c r="G27" s="512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410"/>
      <c r="S27" s="410"/>
      <c r="T27" s="410"/>
      <c r="U27" s="410"/>
      <c r="V27" s="410"/>
      <c r="W27" s="410"/>
      <c r="X27" s="817">
        <v>0</v>
      </c>
      <c r="Y27" s="411">
        <f t="shared" si="1"/>
        <v>0</v>
      </c>
      <c r="Z27" s="411">
        <f t="shared" si="2"/>
        <v>0</v>
      </c>
      <c r="AA27" s="411">
        <f t="shared" si="3"/>
        <v>0</v>
      </c>
      <c r="AB27" s="411">
        <f t="shared" si="4"/>
        <v>0</v>
      </c>
      <c r="AC27" s="413">
        <f t="shared" si="5"/>
        <v>0</v>
      </c>
      <c r="AD27" s="835"/>
    </row>
    <row r="28" spans="1:30" s="414" customFormat="1" ht="30" customHeight="1">
      <c r="A28" s="405">
        <v>2</v>
      </c>
      <c r="B28" s="406">
        <v>1</v>
      </c>
      <c r="C28" s="406">
        <v>2</v>
      </c>
      <c r="D28" s="406">
        <v>2</v>
      </c>
      <c r="E28" s="407" t="s">
        <v>263</v>
      </c>
      <c r="F28" s="408" t="s">
        <v>170</v>
      </c>
      <c r="G28" s="512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410"/>
      <c r="S28" s="410"/>
      <c r="T28" s="410"/>
      <c r="U28" s="410"/>
      <c r="V28" s="410"/>
      <c r="W28" s="410"/>
      <c r="X28" s="817">
        <v>12000000</v>
      </c>
      <c r="Y28" s="411">
        <f t="shared" si="1"/>
        <v>3000000</v>
      </c>
      <c r="Z28" s="411">
        <f t="shared" si="2"/>
        <v>3000000</v>
      </c>
      <c r="AA28" s="411">
        <f t="shared" si="3"/>
        <v>3000000</v>
      </c>
      <c r="AB28" s="411">
        <f t="shared" si="4"/>
        <v>3000000</v>
      </c>
      <c r="AC28" s="413">
        <f t="shared" si="5"/>
        <v>12000000</v>
      </c>
      <c r="AD28" s="835">
        <v>12000000</v>
      </c>
    </row>
    <row r="29" spans="1:30" s="414" customFormat="1" ht="30" customHeight="1">
      <c r="A29" s="405">
        <v>2</v>
      </c>
      <c r="B29" s="406">
        <v>1</v>
      </c>
      <c r="C29" s="406">
        <v>2</v>
      </c>
      <c r="D29" s="406">
        <v>2</v>
      </c>
      <c r="E29" s="407" t="s">
        <v>260</v>
      </c>
      <c r="F29" s="408" t="s">
        <v>171</v>
      </c>
      <c r="G29" s="512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445">
        <v>300000</v>
      </c>
      <c r="Y29" s="411">
        <f t="shared" si="1"/>
        <v>75000</v>
      </c>
      <c r="Z29" s="411">
        <f t="shared" si="2"/>
        <v>75000</v>
      </c>
      <c r="AA29" s="411">
        <f t="shared" si="3"/>
        <v>75000</v>
      </c>
      <c r="AB29" s="411">
        <f t="shared" si="4"/>
        <v>75000</v>
      </c>
      <c r="AC29" s="413">
        <f t="shared" si="5"/>
        <v>300000</v>
      </c>
      <c r="AD29" s="835"/>
    </row>
    <row r="30" spans="1:30" s="414" customFormat="1" ht="30" customHeight="1">
      <c r="A30" s="405">
        <v>2</v>
      </c>
      <c r="B30" s="406">
        <v>1</v>
      </c>
      <c r="C30" s="406">
        <v>2</v>
      </c>
      <c r="D30" s="406">
        <v>2</v>
      </c>
      <c r="E30" s="407" t="s">
        <v>280</v>
      </c>
      <c r="F30" s="408" t="s">
        <v>281</v>
      </c>
      <c r="G30" s="512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410"/>
      <c r="S30" s="410"/>
      <c r="T30" s="410"/>
      <c r="U30" s="410"/>
      <c r="V30" s="410"/>
      <c r="W30" s="410"/>
      <c r="X30" s="445"/>
      <c r="Y30" s="411">
        <f t="shared" si="1"/>
        <v>0</v>
      </c>
      <c r="Z30" s="411">
        <f t="shared" si="2"/>
        <v>0</v>
      </c>
      <c r="AA30" s="411">
        <f t="shared" si="3"/>
        <v>0</v>
      </c>
      <c r="AB30" s="411">
        <f t="shared" si="4"/>
        <v>0</v>
      </c>
      <c r="AC30" s="413">
        <f t="shared" si="5"/>
        <v>0</v>
      </c>
      <c r="AD30" s="835"/>
    </row>
    <row r="31" spans="1:30" s="414" customFormat="1" ht="30" customHeight="1">
      <c r="A31" s="405">
        <v>2</v>
      </c>
      <c r="B31" s="406">
        <v>1</v>
      </c>
      <c r="C31" s="406">
        <v>2</v>
      </c>
      <c r="D31" s="406">
        <v>2</v>
      </c>
      <c r="E31" s="407">
        <v>9</v>
      </c>
      <c r="F31" s="408" t="s">
        <v>172</v>
      </c>
      <c r="G31" s="512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410"/>
      <c r="S31" s="410"/>
      <c r="T31" s="410"/>
      <c r="U31" s="410"/>
      <c r="V31" s="410"/>
      <c r="W31" s="410"/>
      <c r="X31" s="445">
        <v>800000</v>
      </c>
      <c r="Y31" s="411">
        <f t="shared" si="1"/>
        <v>200000</v>
      </c>
      <c r="Z31" s="411">
        <f t="shared" si="2"/>
        <v>200000</v>
      </c>
      <c r="AA31" s="411">
        <f t="shared" si="3"/>
        <v>200000</v>
      </c>
      <c r="AB31" s="411">
        <f t="shared" si="4"/>
        <v>200000</v>
      </c>
      <c r="AC31" s="413">
        <f t="shared" si="5"/>
        <v>800000</v>
      </c>
      <c r="AD31" s="835"/>
    </row>
    <row r="32" spans="1:30" s="414" customFormat="1" ht="30" customHeight="1">
      <c r="A32" s="405">
        <v>2</v>
      </c>
      <c r="B32" s="406">
        <v>1</v>
      </c>
      <c r="C32" s="406">
        <v>3</v>
      </c>
      <c r="D32" s="406">
        <v>1</v>
      </c>
      <c r="E32" s="407" t="s">
        <v>259</v>
      </c>
      <c r="F32" s="561" t="s">
        <v>95</v>
      </c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445">
        <v>500000</v>
      </c>
      <c r="Y32" s="411">
        <f t="shared" si="1"/>
        <v>125000</v>
      </c>
      <c r="Z32" s="411">
        <f t="shared" si="2"/>
        <v>125000</v>
      </c>
      <c r="AA32" s="411">
        <f t="shared" si="3"/>
        <v>125000</v>
      </c>
      <c r="AB32" s="411">
        <f t="shared" si="4"/>
        <v>125000</v>
      </c>
      <c r="AC32" s="413">
        <f t="shared" si="5"/>
        <v>500000</v>
      </c>
      <c r="AD32" s="835"/>
    </row>
    <row r="33" spans="1:30" s="414" customFormat="1" ht="30" customHeight="1">
      <c r="A33" s="405">
        <v>2</v>
      </c>
      <c r="B33" s="406">
        <v>1</v>
      </c>
      <c r="C33" s="406">
        <v>3</v>
      </c>
      <c r="D33" s="406">
        <v>2</v>
      </c>
      <c r="E33" s="407" t="s">
        <v>259</v>
      </c>
      <c r="F33" s="561" t="s">
        <v>175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445">
        <v>500000</v>
      </c>
      <c r="Y33" s="411">
        <f t="shared" si="1"/>
        <v>125000</v>
      </c>
      <c r="Z33" s="411">
        <f t="shared" si="2"/>
        <v>125000</v>
      </c>
      <c r="AA33" s="411">
        <f t="shared" si="3"/>
        <v>125000</v>
      </c>
      <c r="AB33" s="411">
        <f t="shared" si="4"/>
        <v>125000</v>
      </c>
      <c r="AC33" s="413">
        <f t="shared" si="5"/>
        <v>500000</v>
      </c>
      <c r="AD33" s="835"/>
    </row>
    <row r="34" spans="1:30" s="414" customFormat="1" ht="30" customHeight="1">
      <c r="A34" s="819">
        <v>2</v>
      </c>
      <c r="B34" s="820">
        <v>1</v>
      </c>
      <c r="C34" s="820">
        <v>4</v>
      </c>
      <c r="D34" s="820">
        <v>2</v>
      </c>
      <c r="E34" s="407"/>
      <c r="F34" s="615" t="s">
        <v>176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445"/>
      <c r="Y34" s="411"/>
      <c r="Z34" s="411"/>
      <c r="AA34" s="411"/>
      <c r="AB34" s="411"/>
      <c r="AC34" s="413"/>
      <c r="AD34" s="835"/>
    </row>
    <row r="35" spans="1:30" s="414" customFormat="1" ht="30" customHeight="1">
      <c r="A35" s="405">
        <v>2</v>
      </c>
      <c r="B35" s="406">
        <v>1</v>
      </c>
      <c r="C35" s="406">
        <v>4</v>
      </c>
      <c r="D35" s="406">
        <v>2</v>
      </c>
      <c r="E35" s="407" t="s">
        <v>262</v>
      </c>
      <c r="F35" s="561" t="s">
        <v>547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445">
        <v>0</v>
      </c>
      <c r="Y35" s="411">
        <f>+X35/4</f>
        <v>0</v>
      </c>
      <c r="Z35" s="411">
        <f>+X35/4</f>
        <v>0</v>
      </c>
      <c r="AA35" s="411">
        <f>+X35/4</f>
        <v>0</v>
      </c>
      <c r="AB35" s="411">
        <f>+X35/4</f>
        <v>0</v>
      </c>
      <c r="AC35" s="413">
        <f>SUM(Y35:AB35)</f>
        <v>0</v>
      </c>
      <c r="AD35" s="835"/>
    </row>
    <row r="36" spans="1:30" s="414" customFormat="1" ht="30" customHeight="1">
      <c r="A36" s="405">
        <v>2</v>
      </c>
      <c r="B36" s="406">
        <v>1</v>
      </c>
      <c r="C36" s="406">
        <v>4</v>
      </c>
      <c r="D36" s="406">
        <v>2</v>
      </c>
      <c r="E36" s="407" t="s">
        <v>258</v>
      </c>
      <c r="F36" s="561" t="s">
        <v>548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445">
        <v>1200000</v>
      </c>
      <c r="Y36" s="411">
        <f>+X36/4</f>
        <v>300000</v>
      </c>
      <c r="Z36" s="411">
        <f>+X36/4</f>
        <v>300000</v>
      </c>
      <c r="AA36" s="411">
        <f>+X36/4</f>
        <v>300000</v>
      </c>
      <c r="AB36" s="411">
        <f>+X36/4</f>
        <v>300000</v>
      </c>
      <c r="AC36" s="413">
        <f>SUM(Y36:AB36)</f>
        <v>1200000</v>
      </c>
      <c r="AD36" s="835"/>
    </row>
    <row r="37" spans="1:30" s="414" customFormat="1" ht="30" customHeight="1">
      <c r="A37" s="405">
        <v>2</v>
      </c>
      <c r="B37" s="406">
        <v>1</v>
      </c>
      <c r="C37" s="406">
        <v>5</v>
      </c>
      <c r="D37" s="406">
        <v>1</v>
      </c>
      <c r="E37" s="407"/>
      <c r="F37" s="561" t="s">
        <v>177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445">
        <v>7000000</v>
      </c>
      <c r="Y37" s="411">
        <f>+X37/4</f>
        <v>1750000</v>
      </c>
      <c r="Z37" s="412">
        <f t="shared" ref="Z37:AB39" si="6">+Y37</f>
        <v>1750000</v>
      </c>
      <c r="AA37" s="412">
        <f t="shared" si="6"/>
        <v>1750000</v>
      </c>
      <c r="AB37" s="412">
        <f t="shared" si="6"/>
        <v>1750000</v>
      </c>
      <c r="AC37" s="413">
        <f>+Y37+Z37+AA37+AB37</f>
        <v>7000000</v>
      </c>
      <c r="AD37" s="835"/>
    </row>
    <row r="38" spans="1:30" s="414" customFormat="1" ht="30" customHeight="1">
      <c r="A38" s="405">
        <v>2</v>
      </c>
      <c r="B38" s="406">
        <v>1</v>
      </c>
      <c r="C38" s="406">
        <v>5</v>
      </c>
      <c r="D38" s="406">
        <v>2</v>
      </c>
      <c r="E38" s="407"/>
      <c r="F38" s="561" t="s">
        <v>178</v>
      </c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410"/>
      <c r="S38" s="410"/>
      <c r="T38" s="410"/>
      <c r="U38" s="410"/>
      <c r="V38" s="410"/>
      <c r="W38" s="410"/>
      <c r="X38" s="445">
        <v>6800000</v>
      </c>
      <c r="Y38" s="411">
        <f>+X38/4</f>
        <v>1700000</v>
      </c>
      <c r="Z38" s="412">
        <f t="shared" si="6"/>
        <v>1700000</v>
      </c>
      <c r="AA38" s="412">
        <f t="shared" si="6"/>
        <v>1700000</v>
      </c>
      <c r="AB38" s="412">
        <f t="shared" si="6"/>
        <v>1700000</v>
      </c>
      <c r="AC38" s="413">
        <f>+Y38+Z38+AA38+AB38</f>
        <v>6800000</v>
      </c>
      <c r="AD38" s="835"/>
    </row>
    <row r="39" spans="1:30" s="414" customFormat="1" ht="30" customHeight="1">
      <c r="A39" s="405">
        <v>2</v>
      </c>
      <c r="B39" s="406">
        <v>1</v>
      </c>
      <c r="C39" s="406">
        <v>5</v>
      </c>
      <c r="D39" s="406">
        <v>3</v>
      </c>
      <c r="E39" s="407"/>
      <c r="F39" s="561" t="s">
        <v>179</v>
      </c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410"/>
      <c r="S39" s="410"/>
      <c r="T39" s="410"/>
      <c r="U39" s="410"/>
      <c r="V39" s="410"/>
      <c r="W39" s="410"/>
      <c r="X39" s="563">
        <v>700000</v>
      </c>
      <c r="Y39" s="411">
        <f>+X39/4</f>
        <v>175000</v>
      </c>
      <c r="Z39" s="412">
        <f t="shared" si="6"/>
        <v>175000</v>
      </c>
      <c r="AA39" s="412">
        <f t="shared" si="6"/>
        <v>175000</v>
      </c>
      <c r="AB39" s="412">
        <f t="shared" si="6"/>
        <v>175000</v>
      </c>
      <c r="AC39" s="413">
        <f>+Y39+Z39+AA39+AB39</f>
        <v>700000</v>
      </c>
      <c r="AD39" s="835"/>
    </row>
    <row r="40" spans="1:30" s="575" customFormat="1" ht="30" customHeight="1" thickBot="1">
      <c r="A40" s="564"/>
      <c r="B40" s="565"/>
      <c r="C40" s="565"/>
      <c r="D40" s="565"/>
      <c r="E40" s="566"/>
      <c r="F40" s="567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9"/>
      <c r="R40" s="570"/>
      <c r="S40" s="570"/>
      <c r="T40" s="570"/>
      <c r="U40" s="570"/>
      <c r="V40" s="570"/>
      <c r="W40" s="570"/>
      <c r="X40" s="571"/>
      <c r="Y40" s="572"/>
      <c r="Z40" s="573"/>
      <c r="AA40" s="573"/>
      <c r="AB40" s="573"/>
      <c r="AC40" s="574"/>
      <c r="AD40" s="835"/>
    </row>
    <row r="41" spans="1:30" s="575" customFormat="1" ht="30" customHeight="1" thickBot="1">
      <c r="A41" s="576"/>
      <c r="B41" s="576"/>
      <c r="C41" s="576"/>
      <c r="D41" s="576"/>
      <c r="E41" s="57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425"/>
      <c r="Y41" s="578"/>
      <c r="Z41" s="579"/>
      <c r="AA41" s="579"/>
      <c r="AB41" s="579"/>
      <c r="AC41" s="579"/>
      <c r="AD41" s="835"/>
    </row>
    <row r="42" spans="1:30" s="326" customFormat="1" ht="30" customHeight="1" thickBot="1">
      <c r="A42" s="506">
        <v>2</v>
      </c>
      <c r="B42" s="507">
        <v>2</v>
      </c>
      <c r="C42" s="507"/>
      <c r="D42" s="508"/>
      <c r="E42" s="580"/>
      <c r="F42" s="1077" t="s">
        <v>313</v>
      </c>
      <c r="G42" s="1078"/>
      <c r="H42" s="1078"/>
      <c r="I42" s="1078"/>
      <c r="J42" s="1078"/>
      <c r="K42" s="1078"/>
      <c r="L42" s="1078"/>
      <c r="M42" s="1078"/>
      <c r="N42" s="1078"/>
      <c r="O42" s="1078"/>
      <c r="P42" s="1078"/>
      <c r="Q42" s="1078"/>
      <c r="R42" s="509"/>
      <c r="S42" s="509"/>
      <c r="T42" s="509"/>
      <c r="U42" s="509"/>
      <c r="V42" s="509"/>
      <c r="W42" s="509"/>
      <c r="X42" s="510">
        <f t="shared" ref="X42:AC42" si="7">SUM(X44:X70)</f>
        <v>23800000</v>
      </c>
      <c r="Y42" s="510">
        <f t="shared" si="7"/>
        <v>5950000</v>
      </c>
      <c r="Z42" s="510">
        <f t="shared" si="7"/>
        <v>5950000</v>
      </c>
      <c r="AA42" s="510">
        <f t="shared" si="7"/>
        <v>5950000</v>
      </c>
      <c r="AB42" s="510">
        <f t="shared" si="7"/>
        <v>5950000</v>
      </c>
      <c r="AC42" s="510">
        <f t="shared" si="7"/>
        <v>23800000</v>
      </c>
      <c r="AD42" s="826"/>
    </row>
    <row r="43" spans="1:30" s="414" customFormat="1" ht="30" customHeight="1">
      <c r="A43" s="643">
        <v>2</v>
      </c>
      <c r="B43" s="644">
        <v>2</v>
      </c>
      <c r="C43" s="644">
        <v>1</v>
      </c>
      <c r="D43" s="644"/>
      <c r="E43" s="407"/>
      <c r="F43" s="518" t="s">
        <v>56</v>
      </c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409"/>
      <c r="R43" s="410"/>
      <c r="S43" s="410"/>
      <c r="T43" s="410"/>
      <c r="U43" s="410"/>
      <c r="V43" s="410"/>
      <c r="W43" s="410"/>
      <c r="X43" s="445"/>
      <c r="Y43" s="411"/>
      <c r="Z43" s="410"/>
      <c r="AA43" s="410"/>
      <c r="AB43" s="410"/>
      <c r="AC43" s="519"/>
      <c r="AD43" s="835"/>
    </row>
    <row r="44" spans="1:30" s="414" customFormat="1" ht="30" customHeight="1">
      <c r="A44" s="405">
        <v>2</v>
      </c>
      <c r="B44" s="406">
        <v>2</v>
      </c>
      <c r="C44" s="406">
        <v>1</v>
      </c>
      <c r="D44" s="644">
        <v>2</v>
      </c>
      <c r="E44" s="407" t="s">
        <v>259</v>
      </c>
      <c r="F44" s="408" t="s">
        <v>276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409"/>
      <c r="R44" s="410"/>
      <c r="S44" s="410"/>
      <c r="T44" s="410"/>
      <c r="U44" s="410"/>
      <c r="V44" s="410"/>
      <c r="W44" s="410"/>
      <c r="X44" s="445">
        <v>1000000</v>
      </c>
      <c r="Y44" s="411">
        <f>+X44/4</f>
        <v>250000</v>
      </c>
      <c r="Z44" s="412">
        <f>+Y44</f>
        <v>250000</v>
      </c>
      <c r="AA44" s="412">
        <f>+Z44</f>
        <v>250000</v>
      </c>
      <c r="AB44" s="412">
        <f>+AA44</f>
        <v>250000</v>
      </c>
      <c r="AC44" s="413">
        <f>+Y44+Z44+AA44+AB44</f>
        <v>1000000</v>
      </c>
      <c r="AD44" s="836"/>
    </row>
    <row r="45" spans="1:30" s="414" customFormat="1" ht="30" customHeight="1">
      <c r="A45" s="405">
        <v>2</v>
      </c>
      <c r="B45" s="406">
        <v>2</v>
      </c>
      <c r="C45" s="406">
        <v>1</v>
      </c>
      <c r="D45" s="644">
        <v>3</v>
      </c>
      <c r="E45" s="407"/>
      <c r="F45" s="561" t="s">
        <v>181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409"/>
      <c r="R45" s="410"/>
      <c r="S45" s="410"/>
      <c r="T45" s="410"/>
      <c r="U45" s="410"/>
      <c r="V45" s="410"/>
      <c r="W45" s="410"/>
      <c r="X45" s="445">
        <v>350000</v>
      </c>
      <c r="Y45" s="411">
        <f t="shared" ref="Y45:Y55" si="8">+X45/4</f>
        <v>87500</v>
      </c>
      <c r="Z45" s="412">
        <f t="shared" ref="Z45:AB55" si="9">+Y45</f>
        <v>87500</v>
      </c>
      <c r="AA45" s="412">
        <f t="shared" si="9"/>
        <v>87500</v>
      </c>
      <c r="AB45" s="412">
        <f t="shared" si="9"/>
        <v>87500</v>
      </c>
      <c r="AC45" s="413">
        <f t="shared" ref="AC45:AC55" si="10">+Y45+Z45+AA45+AB45</f>
        <v>350000</v>
      </c>
      <c r="AD45" s="835"/>
    </row>
    <row r="46" spans="1:30" s="414" customFormat="1" ht="30" customHeight="1">
      <c r="A46" s="405">
        <v>2</v>
      </c>
      <c r="B46" s="406">
        <v>2</v>
      </c>
      <c r="C46" s="406">
        <v>1</v>
      </c>
      <c r="D46" s="406">
        <v>5</v>
      </c>
      <c r="E46" s="407" t="s">
        <v>259</v>
      </c>
      <c r="F46" s="562" t="s">
        <v>278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409"/>
      <c r="R46" s="410"/>
      <c r="S46" s="410"/>
      <c r="T46" s="410"/>
      <c r="U46" s="410"/>
      <c r="V46" s="410"/>
      <c r="W46" s="410"/>
      <c r="X46" s="445">
        <v>300000</v>
      </c>
      <c r="Y46" s="411">
        <f>+X46/4</f>
        <v>75000</v>
      </c>
      <c r="Z46" s="412">
        <f>+Y46</f>
        <v>75000</v>
      </c>
      <c r="AA46" s="412">
        <f>+Z46</f>
        <v>75000</v>
      </c>
      <c r="AB46" s="412">
        <f>+AA46</f>
        <v>75000</v>
      </c>
      <c r="AC46" s="413">
        <f>+Y46+Z46+AA46+AB46</f>
        <v>300000</v>
      </c>
      <c r="AD46" s="835"/>
    </row>
    <row r="47" spans="1:30" s="414" customFormat="1" ht="30" customHeight="1">
      <c r="A47" s="405">
        <v>2</v>
      </c>
      <c r="B47" s="406">
        <v>2</v>
      </c>
      <c r="C47" s="406">
        <v>1</v>
      </c>
      <c r="D47" s="406">
        <v>6</v>
      </c>
      <c r="E47" s="407" t="s">
        <v>259</v>
      </c>
      <c r="F47" s="581" t="s">
        <v>57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409"/>
      <c r="R47" s="410"/>
      <c r="S47" s="410"/>
      <c r="T47" s="410"/>
      <c r="U47" s="410"/>
      <c r="V47" s="410"/>
      <c r="W47" s="410"/>
      <c r="X47" s="445">
        <v>6000000</v>
      </c>
      <c r="Y47" s="411">
        <f t="shared" si="8"/>
        <v>1500000</v>
      </c>
      <c r="Z47" s="412">
        <f t="shared" si="9"/>
        <v>1500000</v>
      </c>
      <c r="AA47" s="412">
        <f t="shared" si="9"/>
        <v>1500000</v>
      </c>
      <c r="AB47" s="412">
        <f t="shared" si="9"/>
        <v>1500000</v>
      </c>
      <c r="AC47" s="413">
        <f t="shared" si="10"/>
        <v>6000000</v>
      </c>
      <c r="AD47" s="835"/>
    </row>
    <row r="48" spans="1:30" s="414" customFormat="1" ht="30" customHeight="1">
      <c r="A48" s="405">
        <v>2</v>
      </c>
      <c r="B48" s="406">
        <v>2</v>
      </c>
      <c r="C48" s="406">
        <v>1</v>
      </c>
      <c r="D48" s="406">
        <v>7</v>
      </c>
      <c r="E48" s="407" t="s">
        <v>259</v>
      </c>
      <c r="F48" s="414" t="s">
        <v>182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409"/>
      <c r="R48" s="410"/>
      <c r="S48" s="410"/>
      <c r="T48" s="410"/>
      <c r="U48" s="410"/>
      <c r="V48" s="410"/>
      <c r="W48" s="410"/>
      <c r="X48" s="445">
        <v>500000</v>
      </c>
      <c r="Y48" s="411">
        <f t="shared" si="8"/>
        <v>125000</v>
      </c>
      <c r="Z48" s="412">
        <f t="shared" si="9"/>
        <v>125000</v>
      </c>
      <c r="AA48" s="412">
        <f t="shared" si="9"/>
        <v>125000</v>
      </c>
      <c r="AB48" s="412">
        <f t="shared" si="9"/>
        <v>125000</v>
      </c>
      <c r="AC48" s="413">
        <f t="shared" si="10"/>
        <v>500000</v>
      </c>
      <c r="AD48" s="835"/>
    </row>
    <row r="49" spans="1:30" s="414" customFormat="1" ht="30" customHeight="1">
      <c r="A49" s="405">
        <v>2</v>
      </c>
      <c r="B49" s="406">
        <v>2</v>
      </c>
      <c r="C49" s="406">
        <v>2</v>
      </c>
      <c r="D49" s="406">
        <v>1</v>
      </c>
      <c r="E49" s="407" t="s">
        <v>259</v>
      </c>
      <c r="F49" s="562" t="s">
        <v>58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409"/>
      <c r="R49" s="410"/>
      <c r="S49" s="410"/>
      <c r="T49" s="410"/>
      <c r="U49" s="410"/>
      <c r="V49" s="410"/>
      <c r="W49" s="410"/>
      <c r="X49" s="445">
        <v>4000000</v>
      </c>
      <c r="Y49" s="411">
        <f t="shared" si="8"/>
        <v>1000000</v>
      </c>
      <c r="Z49" s="412">
        <f t="shared" si="9"/>
        <v>1000000</v>
      </c>
      <c r="AA49" s="412">
        <f t="shared" si="9"/>
        <v>1000000</v>
      </c>
      <c r="AB49" s="412">
        <f t="shared" si="9"/>
        <v>1000000</v>
      </c>
      <c r="AC49" s="413">
        <f t="shared" si="10"/>
        <v>4000000</v>
      </c>
      <c r="AD49" s="835"/>
    </row>
    <row r="50" spans="1:30" s="414" customFormat="1" ht="30" customHeight="1">
      <c r="A50" s="405">
        <v>2</v>
      </c>
      <c r="B50" s="406">
        <v>2</v>
      </c>
      <c r="C50" s="406">
        <v>2</v>
      </c>
      <c r="D50" s="406">
        <v>2</v>
      </c>
      <c r="E50" s="407" t="s">
        <v>259</v>
      </c>
      <c r="F50" s="561" t="s">
        <v>59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409"/>
      <c r="R50" s="410"/>
      <c r="S50" s="410"/>
      <c r="T50" s="410"/>
      <c r="U50" s="410"/>
      <c r="V50" s="410"/>
      <c r="W50" s="410"/>
      <c r="X50" s="445">
        <v>800000</v>
      </c>
      <c r="Y50" s="411">
        <f t="shared" si="8"/>
        <v>200000</v>
      </c>
      <c r="Z50" s="412">
        <f t="shared" si="9"/>
        <v>200000</v>
      </c>
      <c r="AA50" s="412">
        <f t="shared" si="9"/>
        <v>200000</v>
      </c>
      <c r="AB50" s="412">
        <f t="shared" si="9"/>
        <v>200000</v>
      </c>
      <c r="AC50" s="413">
        <f t="shared" si="10"/>
        <v>800000</v>
      </c>
      <c r="AD50" s="835"/>
    </row>
    <row r="51" spans="1:30" s="414" customFormat="1" ht="30" customHeight="1">
      <c r="A51" s="405">
        <v>2</v>
      </c>
      <c r="B51" s="406">
        <v>2</v>
      </c>
      <c r="C51" s="406">
        <v>3</v>
      </c>
      <c r="D51" s="406">
        <v>1</v>
      </c>
      <c r="E51" s="407" t="s">
        <v>259</v>
      </c>
      <c r="F51" s="561" t="s">
        <v>132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411">
        <v>300000</v>
      </c>
      <c r="Y51" s="411">
        <f t="shared" si="8"/>
        <v>75000</v>
      </c>
      <c r="Z51" s="412">
        <f t="shared" si="9"/>
        <v>75000</v>
      </c>
      <c r="AA51" s="412">
        <f t="shared" si="9"/>
        <v>75000</v>
      </c>
      <c r="AB51" s="412">
        <f t="shared" si="9"/>
        <v>75000</v>
      </c>
      <c r="AC51" s="413">
        <f t="shared" si="10"/>
        <v>300000</v>
      </c>
      <c r="AD51" s="835"/>
    </row>
    <row r="52" spans="1:30" s="414" customFormat="1" ht="30" customHeight="1">
      <c r="A52" s="405">
        <v>2</v>
      </c>
      <c r="B52" s="406">
        <v>2</v>
      </c>
      <c r="C52" s="406">
        <v>3</v>
      </c>
      <c r="D52" s="406">
        <v>2</v>
      </c>
      <c r="E52" s="407" t="s">
        <v>259</v>
      </c>
      <c r="F52" s="561" t="s">
        <v>61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445">
        <v>200000</v>
      </c>
      <c r="Y52" s="411">
        <f t="shared" si="8"/>
        <v>50000</v>
      </c>
      <c r="Z52" s="412">
        <f t="shared" si="9"/>
        <v>50000</v>
      </c>
      <c r="AA52" s="412">
        <f t="shared" si="9"/>
        <v>50000</v>
      </c>
      <c r="AB52" s="412">
        <f t="shared" si="9"/>
        <v>50000</v>
      </c>
      <c r="AC52" s="413">
        <f t="shared" si="10"/>
        <v>200000</v>
      </c>
      <c r="AD52" s="835"/>
    </row>
    <row r="53" spans="1:30" s="414" customFormat="1" ht="30" customHeight="1">
      <c r="A53" s="405">
        <v>2</v>
      </c>
      <c r="B53" s="406">
        <v>2</v>
      </c>
      <c r="C53" s="406">
        <v>4</v>
      </c>
      <c r="D53" s="406">
        <v>1</v>
      </c>
      <c r="E53" s="407" t="s">
        <v>259</v>
      </c>
      <c r="F53" s="561" t="s">
        <v>130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08"/>
      <c r="S53" s="409"/>
      <c r="T53" s="408"/>
      <c r="U53" s="409"/>
      <c r="V53" s="408"/>
      <c r="W53" s="410"/>
      <c r="X53" s="445">
        <v>150000</v>
      </c>
      <c r="Y53" s="411">
        <f>+X53/4</f>
        <v>37500</v>
      </c>
      <c r="Z53" s="412">
        <f t="shared" ref="Z53:AB54" si="11">+Y53</f>
        <v>37500</v>
      </c>
      <c r="AA53" s="412">
        <f t="shared" si="11"/>
        <v>37500</v>
      </c>
      <c r="AB53" s="412">
        <f t="shared" si="11"/>
        <v>37500</v>
      </c>
      <c r="AC53" s="413">
        <f>+Y53+Z53+AA53+AB53</f>
        <v>150000</v>
      </c>
      <c r="AD53" s="835"/>
    </row>
    <row r="54" spans="1:30" s="414" customFormat="1" ht="30" customHeight="1">
      <c r="A54" s="405">
        <v>2</v>
      </c>
      <c r="B54" s="406">
        <v>2</v>
      </c>
      <c r="C54" s="406">
        <v>4</v>
      </c>
      <c r="D54" s="406">
        <v>2</v>
      </c>
      <c r="E54" s="407" t="s">
        <v>259</v>
      </c>
      <c r="F54" s="408" t="s">
        <v>269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08"/>
      <c r="S54" s="409"/>
      <c r="T54" s="408"/>
      <c r="U54" s="409"/>
      <c r="V54" s="408"/>
      <c r="W54" s="410"/>
      <c r="X54" s="445">
        <v>0</v>
      </c>
      <c r="Y54" s="411">
        <f>+X54/4</f>
        <v>0</v>
      </c>
      <c r="Z54" s="412">
        <f t="shared" si="11"/>
        <v>0</v>
      </c>
      <c r="AA54" s="412">
        <f t="shared" si="11"/>
        <v>0</v>
      </c>
      <c r="AB54" s="412">
        <f t="shared" si="11"/>
        <v>0</v>
      </c>
      <c r="AC54" s="413">
        <f>+Y54+Z54+AA54+AB54</f>
        <v>0</v>
      </c>
      <c r="AD54" s="835"/>
    </row>
    <row r="55" spans="1:30" s="414" customFormat="1" ht="30" customHeight="1">
      <c r="A55" s="405">
        <v>2</v>
      </c>
      <c r="B55" s="406">
        <v>2</v>
      </c>
      <c r="C55" s="406">
        <v>4</v>
      </c>
      <c r="D55" s="406">
        <v>4</v>
      </c>
      <c r="E55" s="407" t="s">
        <v>259</v>
      </c>
      <c r="F55" s="408" t="s">
        <v>371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08"/>
      <c r="S55" s="409"/>
      <c r="T55" s="408"/>
      <c r="U55" s="409"/>
      <c r="V55" s="408"/>
      <c r="W55" s="410"/>
      <c r="X55" s="445">
        <v>50000</v>
      </c>
      <c r="Y55" s="411">
        <f t="shared" si="8"/>
        <v>12500</v>
      </c>
      <c r="Z55" s="412">
        <f t="shared" si="9"/>
        <v>12500</v>
      </c>
      <c r="AA55" s="412">
        <f t="shared" si="9"/>
        <v>12500</v>
      </c>
      <c r="AB55" s="412">
        <f t="shared" si="9"/>
        <v>12500</v>
      </c>
      <c r="AC55" s="413">
        <f t="shared" si="10"/>
        <v>50000</v>
      </c>
      <c r="AD55" s="835"/>
    </row>
    <row r="56" spans="1:30" s="414" customFormat="1" ht="30" customHeight="1">
      <c r="A56" s="405">
        <v>2</v>
      </c>
      <c r="B56" s="406">
        <v>2</v>
      </c>
      <c r="C56" s="406">
        <v>5</v>
      </c>
      <c r="D56" s="406">
        <v>1</v>
      </c>
      <c r="E56" s="407" t="s">
        <v>259</v>
      </c>
      <c r="F56" s="581" t="s">
        <v>124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08"/>
      <c r="S56" s="409"/>
      <c r="T56" s="408"/>
      <c r="U56" s="409"/>
      <c r="V56" s="408"/>
      <c r="W56" s="410"/>
      <c r="X56" s="445">
        <v>50000</v>
      </c>
      <c r="Y56" s="411">
        <f t="shared" ref="Y56:Y69" si="12">+X56/4</f>
        <v>12500</v>
      </c>
      <c r="Z56" s="412">
        <f t="shared" ref="Z56:AB69" si="13">+Y56</f>
        <v>12500</v>
      </c>
      <c r="AA56" s="412">
        <f t="shared" si="13"/>
        <v>12500</v>
      </c>
      <c r="AB56" s="412">
        <f t="shared" si="13"/>
        <v>12500</v>
      </c>
      <c r="AC56" s="413">
        <f t="shared" ref="AC56:AC69" si="14">+Y56+Z56+AA56+AB56</f>
        <v>50000</v>
      </c>
      <c r="AD56" s="835"/>
    </row>
    <row r="57" spans="1:30" s="414" customFormat="1" ht="30" customHeight="1">
      <c r="A57" s="405">
        <v>2</v>
      </c>
      <c r="B57" s="406">
        <v>2</v>
      </c>
      <c r="C57" s="406">
        <v>5</v>
      </c>
      <c r="D57" s="406">
        <v>3</v>
      </c>
      <c r="E57" s="407" t="s">
        <v>259</v>
      </c>
      <c r="F57" s="408" t="s">
        <v>267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08"/>
      <c r="S57" s="409"/>
      <c r="T57" s="408"/>
      <c r="U57" s="409"/>
      <c r="V57" s="408"/>
      <c r="W57" s="410"/>
      <c r="X57" s="445">
        <v>100000</v>
      </c>
      <c r="Y57" s="411">
        <f t="shared" si="12"/>
        <v>25000</v>
      </c>
      <c r="Z57" s="412">
        <f t="shared" si="13"/>
        <v>25000</v>
      </c>
      <c r="AA57" s="412">
        <f t="shared" si="13"/>
        <v>25000</v>
      </c>
      <c r="AB57" s="412">
        <f t="shared" si="13"/>
        <v>25000</v>
      </c>
      <c r="AC57" s="413">
        <f t="shared" si="14"/>
        <v>100000</v>
      </c>
      <c r="AD57" s="835"/>
    </row>
    <row r="58" spans="1:30" s="414" customFormat="1" ht="30" customHeight="1">
      <c r="A58" s="643">
        <v>2</v>
      </c>
      <c r="B58" s="644">
        <v>2</v>
      </c>
      <c r="C58" s="644">
        <v>5</v>
      </c>
      <c r="D58" s="644">
        <v>4</v>
      </c>
      <c r="E58" s="407" t="s">
        <v>259</v>
      </c>
      <c r="F58" s="561" t="s">
        <v>186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563">
        <v>500000</v>
      </c>
      <c r="Y58" s="411">
        <f t="shared" si="12"/>
        <v>125000</v>
      </c>
      <c r="Z58" s="412">
        <f t="shared" si="13"/>
        <v>125000</v>
      </c>
      <c r="AA58" s="412">
        <f t="shared" si="13"/>
        <v>125000</v>
      </c>
      <c r="AB58" s="412">
        <f t="shared" si="13"/>
        <v>125000</v>
      </c>
      <c r="AC58" s="413">
        <f t="shared" si="14"/>
        <v>500000</v>
      </c>
      <c r="AD58" s="835"/>
    </row>
    <row r="59" spans="1:30" s="414" customFormat="1" ht="30" customHeight="1">
      <c r="A59" s="643">
        <v>2</v>
      </c>
      <c r="B59" s="644">
        <v>2</v>
      </c>
      <c r="C59" s="644">
        <v>5</v>
      </c>
      <c r="D59" s="644">
        <v>8</v>
      </c>
      <c r="E59" s="407" t="s">
        <v>259</v>
      </c>
      <c r="F59" s="562" t="s">
        <v>224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563">
        <v>100000</v>
      </c>
      <c r="Y59" s="411">
        <f t="shared" si="12"/>
        <v>25000</v>
      </c>
      <c r="Z59" s="412">
        <f t="shared" si="13"/>
        <v>25000</v>
      </c>
      <c r="AA59" s="412">
        <f t="shared" si="13"/>
        <v>25000</v>
      </c>
      <c r="AB59" s="412">
        <f t="shared" si="13"/>
        <v>25000</v>
      </c>
      <c r="AC59" s="413">
        <f t="shared" si="14"/>
        <v>100000</v>
      </c>
      <c r="AD59" s="835"/>
    </row>
    <row r="60" spans="1:30" s="414" customFormat="1" ht="30" customHeight="1">
      <c r="A60" s="405">
        <v>2</v>
      </c>
      <c r="B60" s="406">
        <v>2</v>
      </c>
      <c r="C60" s="406">
        <v>6</v>
      </c>
      <c r="D60" s="406">
        <v>1</v>
      </c>
      <c r="E60" s="407" t="s">
        <v>259</v>
      </c>
      <c r="F60" s="581" t="s">
        <v>188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445">
        <v>0</v>
      </c>
      <c r="Y60" s="411">
        <f t="shared" si="12"/>
        <v>0</v>
      </c>
      <c r="Z60" s="412">
        <f t="shared" si="13"/>
        <v>0</v>
      </c>
      <c r="AA60" s="412">
        <f t="shared" si="13"/>
        <v>0</v>
      </c>
      <c r="AB60" s="412">
        <f t="shared" si="13"/>
        <v>0</v>
      </c>
      <c r="AC60" s="413">
        <f t="shared" si="14"/>
        <v>0</v>
      </c>
      <c r="AD60" s="835"/>
    </row>
    <row r="61" spans="1:30" s="414" customFormat="1" ht="30" customHeight="1">
      <c r="A61" s="405">
        <v>2</v>
      </c>
      <c r="B61" s="406">
        <v>2</v>
      </c>
      <c r="C61" s="406">
        <v>6</v>
      </c>
      <c r="D61" s="406">
        <v>2</v>
      </c>
      <c r="E61" s="407" t="s">
        <v>259</v>
      </c>
      <c r="F61" s="581" t="s">
        <v>354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445">
        <v>1500000</v>
      </c>
      <c r="Y61" s="411">
        <f t="shared" si="12"/>
        <v>375000</v>
      </c>
      <c r="Z61" s="412">
        <f t="shared" si="13"/>
        <v>375000</v>
      </c>
      <c r="AA61" s="412">
        <f t="shared" si="13"/>
        <v>375000</v>
      </c>
      <c r="AB61" s="412">
        <f t="shared" si="13"/>
        <v>375000</v>
      </c>
      <c r="AC61" s="413">
        <f t="shared" si="14"/>
        <v>1500000</v>
      </c>
      <c r="AD61" s="835"/>
    </row>
    <row r="62" spans="1:30" s="414" customFormat="1" ht="30" customHeight="1">
      <c r="A62" s="405">
        <v>2</v>
      </c>
      <c r="B62" s="406">
        <v>2</v>
      </c>
      <c r="C62" s="406">
        <v>6</v>
      </c>
      <c r="D62" s="406">
        <v>3</v>
      </c>
      <c r="E62" s="407"/>
      <c r="F62" s="561" t="s">
        <v>62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445">
        <v>1000000</v>
      </c>
      <c r="Y62" s="411">
        <f t="shared" si="12"/>
        <v>250000</v>
      </c>
      <c r="Z62" s="412">
        <f t="shared" si="13"/>
        <v>250000</v>
      </c>
      <c r="AA62" s="412">
        <f t="shared" si="13"/>
        <v>250000</v>
      </c>
      <c r="AB62" s="412">
        <f t="shared" si="13"/>
        <v>250000</v>
      </c>
      <c r="AC62" s="413">
        <f t="shared" si="14"/>
        <v>1000000</v>
      </c>
      <c r="AD62" s="835"/>
    </row>
    <row r="63" spans="1:30" s="414" customFormat="1" ht="30" customHeight="1">
      <c r="A63" s="405">
        <v>2</v>
      </c>
      <c r="B63" s="406">
        <v>2</v>
      </c>
      <c r="C63" s="406">
        <v>7</v>
      </c>
      <c r="D63" s="406">
        <v>1</v>
      </c>
      <c r="E63" s="407" t="s">
        <v>49</v>
      </c>
      <c r="F63" s="408" t="s">
        <v>64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445">
        <f>1000000</f>
        <v>1000000</v>
      </c>
      <c r="Y63" s="411">
        <f t="shared" si="12"/>
        <v>250000</v>
      </c>
      <c r="Z63" s="412">
        <f t="shared" si="13"/>
        <v>250000</v>
      </c>
      <c r="AA63" s="412">
        <f t="shared" si="13"/>
        <v>250000</v>
      </c>
      <c r="AB63" s="412">
        <f t="shared" si="13"/>
        <v>250000</v>
      </c>
      <c r="AC63" s="413">
        <f t="shared" si="14"/>
        <v>1000000</v>
      </c>
      <c r="AD63" s="835"/>
    </row>
    <row r="64" spans="1:30" s="414" customFormat="1" ht="30" customHeight="1">
      <c r="A64" s="405">
        <v>2</v>
      </c>
      <c r="B64" s="406">
        <v>2</v>
      </c>
      <c r="C64" s="406">
        <v>7</v>
      </c>
      <c r="D64" s="406">
        <v>2</v>
      </c>
      <c r="E64" s="614" t="s">
        <v>49</v>
      </c>
      <c r="F64" s="408" t="s">
        <v>353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445">
        <v>500000</v>
      </c>
      <c r="Y64" s="411">
        <f>+X64/4</f>
        <v>125000</v>
      </c>
      <c r="Z64" s="412">
        <f>+Y64</f>
        <v>125000</v>
      </c>
      <c r="AA64" s="412">
        <f>+Z64</f>
        <v>125000</v>
      </c>
      <c r="AB64" s="412">
        <f>+AA64</f>
        <v>125000</v>
      </c>
      <c r="AC64" s="413">
        <f>+Y64+Z64+AA64+AB64</f>
        <v>500000</v>
      </c>
      <c r="AD64" s="835"/>
    </row>
    <row r="65" spans="1:30" s="414" customFormat="1" ht="30" customHeight="1">
      <c r="A65" s="405">
        <v>2</v>
      </c>
      <c r="B65" s="406">
        <v>2</v>
      </c>
      <c r="C65" s="406">
        <v>7</v>
      </c>
      <c r="D65" s="406">
        <v>2</v>
      </c>
      <c r="E65" s="407" t="s">
        <v>143</v>
      </c>
      <c r="F65" s="408" t="s">
        <v>65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445">
        <v>1500000</v>
      </c>
      <c r="Y65" s="411">
        <f t="shared" si="12"/>
        <v>375000</v>
      </c>
      <c r="Z65" s="412">
        <f t="shared" si="13"/>
        <v>375000</v>
      </c>
      <c r="AA65" s="412">
        <f t="shared" si="13"/>
        <v>375000</v>
      </c>
      <c r="AB65" s="412">
        <f t="shared" si="13"/>
        <v>375000</v>
      </c>
      <c r="AC65" s="413">
        <f t="shared" si="14"/>
        <v>1500000</v>
      </c>
      <c r="AD65" s="835"/>
    </row>
    <row r="66" spans="1:30" s="414" customFormat="1" ht="30" customHeight="1">
      <c r="A66" s="405">
        <v>2</v>
      </c>
      <c r="B66" s="406">
        <v>2</v>
      </c>
      <c r="C66" s="406">
        <v>7</v>
      </c>
      <c r="D66" s="406">
        <v>2</v>
      </c>
      <c r="E66" s="407" t="s">
        <v>144</v>
      </c>
      <c r="F66" s="561" t="s">
        <v>568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445">
        <v>100000</v>
      </c>
      <c r="Y66" s="411">
        <f t="shared" si="12"/>
        <v>25000</v>
      </c>
      <c r="Z66" s="412">
        <f t="shared" si="13"/>
        <v>25000</v>
      </c>
      <c r="AA66" s="412">
        <f t="shared" si="13"/>
        <v>25000</v>
      </c>
      <c r="AB66" s="412">
        <f t="shared" si="13"/>
        <v>25000</v>
      </c>
      <c r="AC66" s="413">
        <f t="shared" si="14"/>
        <v>100000</v>
      </c>
      <c r="AD66" s="835"/>
    </row>
    <row r="67" spans="1:30" s="414" customFormat="1" ht="30" customHeight="1">
      <c r="A67" s="405">
        <v>2</v>
      </c>
      <c r="B67" s="406">
        <v>2</v>
      </c>
      <c r="C67" s="406">
        <v>7</v>
      </c>
      <c r="D67" s="406">
        <v>2</v>
      </c>
      <c r="E67" s="407" t="s">
        <v>260</v>
      </c>
      <c r="F67" s="561" t="s">
        <v>284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445">
        <v>3000000</v>
      </c>
      <c r="Y67" s="411">
        <f>+X67/4</f>
        <v>750000</v>
      </c>
      <c r="Z67" s="412">
        <f>+Y67</f>
        <v>750000</v>
      </c>
      <c r="AA67" s="412">
        <f>+Z67</f>
        <v>750000</v>
      </c>
      <c r="AB67" s="412">
        <f>+AA67</f>
        <v>750000</v>
      </c>
      <c r="AC67" s="413">
        <f>+Y67+Z67+AA67+AB67</f>
        <v>3000000</v>
      </c>
      <c r="AD67" s="835"/>
    </row>
    <row r="68" spans="1:30" s="414" customFormat="1" ht="30" customHeight="1">
      <c r="A68" s="405">
        <v>2</v>
      </c>
      <c r="B68" s="406">
        <v>2</v>
      </c>
      <c r="C68" s="406">
        <v>8</v>
      </c>
      <c r="D68" s="406">
        <v>4</v>
      </c>
      <c r="E68" s="407"/>
      <c r="F68" s="408" t="s">
        <v>229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445">
        <v>300000</v>
      </c>
      <c r="Y68" s="411">
        <f t="shared" si="12"/>
        <v>75000</v>
      </c>
      <c r="Z68" s="412">
        <f t="shared" si="13"/>
        <v>75000</v>
      </c>
      <c r="AA68" s="412">
        <f t="shared" si="13"/>
        <v>75000</v>
      </c>
      <c r="AB68" s="412">
        <f t="shared" si="13"/>
        <v>75000</v>
      </c>
      <c r="AC68" s="413">
        <f t="shared" si="14"/>
        <v>300000</v>
      </c>
      <c r="AD68" s="835"/>
    </row>
    <row r="69" spans="1:30" s="414" customFormat="1" ht="30" customHeight="1">
      <c r="A69" s="405">
        <v>2</v>
      </c>
      <c r="B69" s="406">
        <v>2</v>
      </c>
      <c r="C69" s="406">
        <v>8</v>
      </c>
      <c r="D69" s="406">
        <v>5</v>
      </c>
      <c r="E69" s="407"/>
      <c r="F69" s="408" t="s">
        <v>190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445">
        <v>300000</v>
      </c>
      <c r="Y69" s="411">
        <f t="shared" si="12"/>
        <v>75000</v>
      </c>
      <c r="Z69" s="412">
        <f t="shared" si="13"/>
        <v>75000</v>
      </c>
      <c r="AA69" s="412">
        <f t="shared" si="13"/>
        <v>75000</v>
      </c>
      <c r="AB69" s="412">
        <f t="shared" si="13"/>
        <v>75000</v>
      </c>
      <c r="AC69" s="413">
        <f t="shared" si="14"/>
        <v>300000</v>
      </c>
      <c r="AD69" s="835"/>
    </row>
    <row r="70" spans="1:30" s="414" customFormat="1" ht="35.25" customHeight="1" thickBot="1">
      <c r="A70" s="603">
        <v>2</v>
      </c>
      <c r="B70" s="646">
        <v>2</v>
      </c>
      <c r="C70" s="646">
        <v>8</v>
      </c>
      <c r="D70" s="604">
        <v>8</v>
      </c>
      <c r="E70" s="647"/>
      <c r="F70" s="606" t="s">
        <v>129</v>
      </c>
      <c r="G70" s="631"/>
      <c r="H70" s="607"/>
      <c r="I70" s="607"/>
      <c r="J70" s="607"/>
      <c r="K70" s="607"/>
      <c r="L70" s="607"/>
      <c r="M70" s="607"/>
      <c r="N70" s="607"/>
      <c r="O70" s="607"/>
      <c r="P70" s="607"/>
      <c r="Q70" s="609"/>
      <c r="R70" s="610"/>
      <c r="S70" s="610"/>
      <c r="T70" s="610"/>
      <c r="U70" s="610"/>
      <c r="V70" s="610"/>
      <c r="W70" s="610"/>
      <c r="X70" s="571">
        <v>200000</v>
      </c>
      <c r="Y70" s="611">
        <f>+X70/4</f>
        <v>50000</v>
      </c>
      <c r="Z70" s="612">
        <f>+Y70</f>
        <v>50000</v>
      </c>
      <c r="AA70" s="612">
        <f>+Z70</f>
        <v>50000</v>
      </c>
      <c r="AB70" s="612">
        <f>+AA70</f>
        <v>50000</v>
      </c>
      <c r="AC70" s="613">
        <f>+Y70+Z70+AA70+AB70</f>
        <v>200000</v>
      </c>
      <c r="AD70" s="835"/>
    </row>
    <row r="71" spans="1:30" s="414" customFormat="1" ht="35.25" customHeight="1" thickBot="1">
      <c r="A71" s="405"/>
      <c r="B71" s="406"/>
      <c r="C71" s="406"/>
      <c r="D71" s="406"/>
      <c r="E71" s="407"/>
      <c r="F71" s="581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409"/>
      <c r="R71" s="410"/>
      <c r="S71" s="410"/>
      <c r="T71" s="410"/>
      <c r="U71" s="410"/>
      <c r="V71" s="410"/>
      <c r="W71" s="410"/>
      <c r="X71" s="571"/>
      <c r="Y71" s="411"/>
      <c r="Z71" s="412"/>
      <c r="AA71" s="412"/>
      <c r="AB71" s="412"/>
      <c r="AC71" s="413"/>
      <c r="AD71" s="835"/>
    </row>
    <row r="72" spans="1:30" s="324" customFormat="1" ht="35.25" customHeight="1" thickBot="1">
      <c r="A72" s="319">
        <v>2</v>
      </c>
      <c r="B72" s="320">
        <v>3</v>
      </c>
      <c r="C72" s="320"/>
      <c r="D72" s="321"/>
      <c r="E72" s="582"/>
      <c r="F72" s="1063" t="s">
        <v>145</v>
      </c>
      <c r="G72" s="1058"/>
      <c r="H72" s="1058"/>
      <c r="I72" s="1058"/>
      <c r="J72" s="1058"/>
      <c r="K72" s="1058"/>
      <c r="L72" s="1058"/>
      <c r="M72" s="1058"/>
      <c r="N72" s="1058"/>
      <c r="O72" s="1058"/>
      <c r="P72" s="1058"/>
      <c r="Q72" s="1058"/>
      <c r="R72" s="322"/>
      <c r="S72" s="322"/>
      <c r="T72" s="322"/>
      <c r="U72" s="322"/>
      <c r="V72" s="322"/>
      <c r="W72" s="322"/>
      <c r="X72" s="323">
        <f t="shared" ref="X72:AC72" si="15">SUM(X73:X96)</f>
        <v>11600000</v>
      </c>
      <c r="Y72" s="323">
        <f t="shared" si="15"/>
        <v>2900000</v>
      </c>
      <c r="Z72" s="323">
        <f t="shared" si="15"/>
        <v>2900000</v>
      </c>
      <c r="AA72" s="323">
        <f t="shared" si="15"/>
        <v>2900000</v>
      </c>
      <c r="AB72" s="323">
        <f t="shared" si="15"/>
        <v>2900000</v>
      </c>
      <c r="AC72" s="323">
        <f t="shared" si="15"/>
        <v>11600000</v>
      </c>
      <c r="AD72" s="826"/>
    </row>
    <row r="73" spans="1:30" s="414" customFormat="1" ht="35.25" customHeight="1">
      <c r="A73" s="583">
        <v>2</v>
      </c>
      <c r="B73" s="584">
        <v>3</v>
      </c>
      <c r="C73" s="584">
        <v>1</v>
      </c>
      <c r="D73" s="585"/>
      <c r="E73" s="586"/>
      <c r="F73" s="587" t="s">
        <v>67</v>
      </c>
      <c r="G73" s="588"/>
      <c r="H73" s="588"/>
      <c r="I73" s="588"/>
      <c r="J73" s="588"/>
      <c r="K73" s="588"/>
      <c r="L73" s="588"/>
      <c r="M73" s="588"/>
      <c r="N73" s="588"/>
      <c r="O73" s="588"/>
      <c r="P73" s="588"/>
      <c r="Q73" s="588"/>
      <c r="R73" s="589"/>
      <c r="S73" s="590"/>
      <c r="T73" s="589"/>
      <c r="U73" s="590"/>
      <c r="V73" s="589"/>
      <c r="W73" s="591"/>
      <c r="X73" s="592"/>
      <c r="Y73" s="592"/>
      <c r="Z73" s="592"/>
      <c r="AA73" s="592"/>
      <c r="AB73" s="592"/>
      <c r="AC73" s="593"/>
      <c r="AD73" s="835"/>
    </row>
    <row r="74" spans="1:30" s="414" customFormat="1" ht="35.25" customHeight="1">
      <c r="A74" s="405">
        <v>2</v>
      </c>
      <c r="B74" s="406">
        <v>3</v>
      </c>
      <c r="C74" s="406">
        <v>1</v>
      </c>
      <c r="D74" s="406">
        <v>1</v>
      </c>
      <c r="E74" s="515" t="s">
        <v>259</v>
      </c>
      <c r="F74" s="408" t="s">
        <v>68</v>
      </c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408"/>
      <c r="S74" s="409"/>
      <c r="T74" s="408"/>
      <c r="U74" s="409"/>
      <c r="V74" s="408"/>
      <c r="W74" s="410"/>
      <c r="X74" s="445">
        <v>200000</v>
      </c>
      <c r="Y74" s="411">
        <f t="shared" ref="Y74:Y86" si="16">+X74/4</f>
        <v>50000</v>
      </c>
      <c r="Z74" s="412">
        <f t="shared" ref="Z74:AB80" si="17">+Y74</f>
        <v>50000</v>
      </c>
      <c r="AA74" s="412">
        <f t="shared" si="17"/>
        <v>50000</v>
      </c>
      <c r="AB74" s="412">
        <f t="shared" si="17"/>
        <v>50000</v>
      </c>
      <c r="AC74" s="413">
        <f t="shared" ref="AC74:AC96" si="18">+Y74+Z74+AA74+AB74</f>
        <v>200000</v>
      </c>
      <c r="AD74" s="835"/>
    </row>
    <row r="75" spans="1:30" s="414" customFormat="1" ht="35.25" customHeight="1">
      <c r="A75" s="405">
        <v>2</v>
      </c>
      <c r="B75" s="406">
        <v>3</v>
      </c>
      <c r="C75" s="406">
        <v>1</v>
      </c>
      <c r="D75" s="406">
        <v>3</v>
      </c>
      <c r="E75" s="515" t="s">
        <v>259</v>
      </c>
      <c r="F75" s="408" t="s">
        <v>304</v>
      </c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408"/>
      <c r="S75" s="409"/>
      <c r="T75" s="408"/>
      <c r="U75" s="409"/>
      <c r="V75" s="408"/>
      <c r="W75" s="410"/>
      <c r="X75" s="445">
        <v>0</v>
      </c>
      <c r="Y75" s="411">
        <f t="shared" si="16"/>
        <v>0</v>
      </c>
      <c r="Z75" s="412">
        <f t="shared" ref="Z75:AB76" si="19">+Y75</f>
        <v>0</v>
      </c>
      <c r="AA75" s="412">
        <f t="shared" si="19"/>
        <v>0</v>
      </c>
      <c r="AB75" s="412">
        <f t="shared" si="19"/>
        <v>0</v>
      </c>
      <c r="AC75" s="413">
        <f t="shared" si="18"/>
        <v>0</v>
      </c>
      <c r="AD75" s="835"/>
    </row>
    <row r="76" spans="1:30" s="414" customFormat="1" ht="35.25" customHeight="1">
      <c r="A76" s="405">
        <v>2</v>
      </c>
      <c r="B76" s="406">
        <v>3</v>
      </c>
      <c r="C76" s="406">
        <v>1</v>
      </c>
      <c r="D76" s="406">
        <v>3</v>
      </c>
      <c r="E76" s="515" t="s">
        <v>261</v>
      </c>
      <c r="F76" s="408" t="s">
        <v>286</v>
      </c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408"/>
      <c r="S76" s="409"/>
      <c r="T76" s="408"/>
      <c r="U76" s="409"/>
      <c r="V76" s="408"/>
      <c r="W76" s="410"/>
      <c r="X76" s="445">
        <v>0</v>
      </c>
      <c r="Y76" s="411">
        <f t="shared" si="16"/>
        <v>0</v>
      </c>
      <c r="Z76" s="412">
        <f t="shared" si="19"/>
        <v>0</v>
      </c>
      <c r="AA76" s="412">
        <f t="shared" si="19"/>
        <v>0</v>
      </c>
      <c r="AB76" s="412">
        <f t="shared" si="19"/>
        <v>0</v>
      </c>
      <c r="AC76" s="413">
        <f t="shared" si="18"/>
        <v>0</v>
      </c>
      <c r="AD76" s="835"/>
    </row>
    <row r="77" spans="1:30" s="602" customFormat="1" ht="35.25" customHeight="1">
      <c r="A77" s="594">
        <v>2</v>
      </c>
      <c r="B77" s="595">
        <v>3</v>
      </c>
      <c r="C77" s="595">
        <v>2</v>
      </c>
      <c r="D77" s="595">
        <v>2</v>
      </c>
      <c r="E77" s="596"/>
      <c r="F77" s="597" t="s">
        <v>100</v>
      </c>
      <c r="G77" s="424"/>
      <c r="H77" s="424"/>
      <c r="I77" s="424"/>
      <c r="J77" s="424"/>
      <c r="K77" s="424"/>
      <c r="L77" s="424"/>
      <c r="M77" s="424"/>
      <c r="N77" s="424"/>
      <c r="O77" s="424"/>
      <c r="P77" s="424"/>
      <c r="Q77" s="424"/>
      <c r="R77" s="598"/>
      <c r="S77" s="599"/>
      <c r="T77" s="598"/>
      <c r="U77" s="599"/>
      <c r="V77" s="598"/>
      <c r="W77" s="597"/>
      <c r="X77" s="563">
        <v>0</v>
      </c>
      <c r="Y77" s="521">
        <f t="shared" si="16"/>
        <v>0</v>
      </c>
      <c r="Z77" s="600">
        <f t="shared" si="17"/>
        <v>0</v>
      </c>
      <c r="AA77" s="600">
        <f t="shared" si="17"/>
        <v>0</v>
      </c>
      <c r="AB77" s="600">
        <f t="shared" si="17"/>
        <v>0</v>
      </c>
      <c r="AC77" s="601">
        <f t="shared" si="18"/>
        <v>0</v>
      </c>
      <c r="AD77" s="824"/>
    </row>
    <row r="78" spans="1:30" s="414" customFormat="1" ht="35.25" customHeight="1">
      <c r="A78" s="405">
        <v>2</v>
      </c>
      <c r="B78" s="406">
        <v>3</v>
      </c>
      <c r="C78" s="406">
        <v>3</v>
      </c>
      <c r="D78" s="406">
        <v>1</v>
      </c>
      <c r="E78" s="515"/>
      <c r="F78" s="408" t="s">
        <v>72</v>
      </c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408"/>
      <c r="S78" s="409"/>
      <c r="T78" s="408"/>
      <c r="U78" s="409"/>
      <c r="V78" s="408"/>
      <c r="W78" s="410"/>
      <c r="X78" s="445">
        <v>200000</v>
      </c>
      <c r="Y78" s="411">
        <f t="shared" si="16"/>
        <v>50000</v>
      </c>
      <c r="Z78" s="412">
        <f t="shared" si="17"/>
        <v>50000</v>
      </c>
      <c r="AA78" s="412">
        <f t="shared" si="17"/>
        <v>50000</v>
      </c>
      <c r="AB78" s="412">
        <f t="shared" si="17"/>
        <v>50000</v>
      </c>
      <c r="AC78" s="413">
        <f t="shared" si="18"/>
        <v>200000</v>
      </c>
      <c r="AD78" s="835"/>
    </row>
    <row r="79" spans="1:30" s="414" customFormat="1" ht="35.25" customHeight="1">
      <c r="A79" s="405">
        <v>2</v>
      </c>
      <c r="B79" s="406">
        <v>3</v>
      </c>
      <c r="C79" s="406">
        <v>3</v>
      </c>
      <c r="D79" s="406">
        <v>3</v>
      </c>
      <c r="E79" s="515"/>
      <c r="F79" s="408" t="s">
        <v>125</v>
      </c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408"/>
      <c r="S79" s="409"/>
      <c r="T79" s="408"/>
      <c r="U79" s="409"/>
      <c r="V79" s="408"/>
      <c r="W79" s="410"/>
      <c r="X79" s="445">
        <v>0</v>
      </c>
      <c r="Y79" s="411">
        <f t="shared" si="16"/>
        <v>0</v>
      </c>
      <c r="Z79" s="412">
        <f t="shared" si="17"/>
        <v>0</v>
      </c>
      <c r="AA79" s="412">
        <f t="shared" si="17"/>
        <v>0</v>
      </c>
      <c r="AB79" s="412">
        <f t="shared" si="17"/>
        <v>0</v>
      </c>
      <c r="AC79" s="413">
        <f t="shared" si="18"/>
        <v>0</v>
      </c>
      <c r="AD79" s="835"/>
    </row>
    <row r="80" spans="1:30" s="414" customFormat="1" ht="35.25" customHeight="1">
      <c r="A80" s="405">
        <v>2</v>
      </c>
      <c r="B80" s="406">
        <v>3</v>
      </c>
      <c r="C80" s="406">
        <v>3</v>
      </c>
      <c r="D80" s="406">
        <v>4</v>
      </c>
      <c r="E80" s="515"/>
      <c r="F80" s="408" t="s">
        <v>73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445">
        <v>0</v>
      </c>
      <c r="Y80" s="411">
        <f t="shared" si="16"/>
        <v>0</v>
      </c>
      <c r="Z80" s="412">
        <f t="shared" si="17"/>
        <v>0</v>
      </c>
      <c r="AA80" s="412">
        <f t="shared" si="17"/>
        <v>0</v>
      </c>
      <c r="AB80" s="412">
        <f t="shared" si="17"/>
        <v>0</v>
      </c>
      <c r="AC80" s="413">
        <f t="shared" si="18"/>
        <v>0</v>
      </c>
      <c r="AD80" s="835"/>
    </row>
    <row r="81" spans="1:30" s="414" customFormat="1" ht="35.25" customHeight="1">
      <c r="A81" s="405">
        <v>2</v>
      </c>
      <c r="B81" s="406">
        <v>3</v>
      </c>
      <c r="C81" s="406">
        <v>5</v>
      </c>
      <c r="D81" s="406">
        <v>3</v>
      </c>
      <c r="E81" s="515"/>
      <c r="F81" s="561" t="s">
        <v>82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408"/>
      <c r="S81" s="409"/>
      <c r="T81" s="408"/>
      <c r="U81" s="409"/>
      <c r="V81" s="408"/>
      <c r="W81" s="410"/>
      <c r="X81" s="445">
        <v>2000000</v>
      </c>
      <c r="Y81" s="411">
        <f t="shared" si="16"/>
        <v>500000</v>
      </c>
      <c r="Z81" s="412">
        <f>+Y81</f>
        <v>500000</v>
      </c>
      <c r="AA81" s="412">
        <f>+Z81</f>
        <v>500000</v>
      </c>
      <c r="AB81" s="412">
        <f>+AA81</f>
        <v>500000</v>
      </c>
      <c r="AC81" s="413">
        <f t="shared" si="18"/>
        <v>2000000</v>
      </c>
      <c r="AD81" s="835"/>
    </row>
    <row r="82" spans="1:30" s="414" customFormat="1" ht="35.25" customHeight="1">
      <c r="A82" s="405">
        <v>2</v>
      </c>
      <c r="B82" s="406">
        <v>3</v>
      </c>
      <c r="C82" s="406">
        <v>5</v>
      </c>
      <c r="D82" s="406">
        <v>5</v>
      </c>
      <c r="E82" s="515"/>
      <c r="F82" s="561" t="s">
        <v>257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408"/>
      <c r="S82" s="409"/>
      <c r="T82" s="408"/>
      <c r="U82" s="409"/>
      <c r="V82" s="408"/>
      <c r="W82" s="410"/>
      <c r="X82" s="445">
        <v>1000000</v>
      </c>
      <c r="Y82" s="411">
        <f t="shared" si="16"/>
        <v>250000</v>
      </c>
      <c r="Z82" s="412">
        <f t="shared" ref="Z82:AB83" si="20">+Y82</f>
        <v>250000</v>
      </c>
      <c r="AA82" s="412">
        <f t="shared" si="20"/>
        <v>250000</v>
      </c>
      <c r="AB82" s="412">
        <f t="shared" si="20"/>
        <v>250000</v>
      </c>
      <c r="AC82" s="413">
        <f t="shared" si="18"/>
        <v>1000000</v>
      </c>
      <c r="AD82" s="835"/>
    </row>
    <row r="83" spans="1:30" s="414" customFormat="1" ht="35.25" customHeight="1">
      <c r="A83" s="405">
        <v>2</v>
      </c>
      <c r="B83" s="406">
        <v>3</v>
      </c>
      <c r="C83" s="406">
        <v>6</v>
      </c>
      <c r="D83" s="406">
        <v>1</v>
      </c>
      <c r="E83" s="515"/>
      <c r="F83" s="408" t="s">
        <v>287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408"/>
      <c r="S83" s="409"/>
      <c r="T83" s="408"/>
      <c r="U83" s="409"/>
      <c r="V83" s="408"/>
      <c r="W83" s="410"/>
      <c r="X83" s="445">
        <v>100000</v>
      </c>
      <c r="Y83" s="411">
        <f t="shared" si="16"/>
        <v>25000</v>
      </c>
      <c r="Z83" s="412">
        <f t="shared" si="20"/>
        <v>25000</v>
      </c>
      <c r="AA83" s="412">
        <f t="shared" si="20"/>
        <v>25000</v>
      </c>
      <c r="AB83" s="412">
        <f t="shared" si="20"/>
        <v>25000</v>
      </c>
      <c r="AC83" s="413">
        <f t="shared" si="18"/>
        <v>100000</v>
      </c>
      <c r="AD83" s="835"/>
    </row>
    <row r="84" spans="1:30" s="414" customFormat="1" ht="35.25" customHeight="1">
      <c r="A84" s="405">
        <v>2</v>
      </c>
      <c r="B84" s="406">
        <v>3</v>
      </c>
      <c r="C84" s="406">
        <v>6</v>
      </c>
      <c r="D84" s="406">
        <v>3</v>
      </c>
      <c r="E84" s="407" t="s">
        <v>260</v>
      </c>
      <c r="F84" s="561" t="s">
        <v>307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411">
        <v>250000</v>
      </c>
      <c r="Y84" s="411">
        <f t="shared" si="16"/>
        <v>62500</v>
      </c>
      <c r="Z84" s="412">
        <f t="shared" ref="Z84:AB85" si="21">+Y84</f>
        <v>62500</v>
      </c>
      <c r="AA84" s="412">
        <f t="shared" si="21"/>
        <v>62500</v>
      </c>
      <c r="AB84" s="412">
        <f t="shared" si="21"/>
        <v>62500</v>
      </c>
      <c r="AC84" s="413">
        <f t="shared" si="18"/>
        <v>250000</v>
      </c>
      <c r="AD84" s="835"/>
    </row>
    <row r="85" spans="1:30" s="414" customFormat="1" ht="35.25" customHeight="1">
      <c r="A85" s="405">
        <v>2</v>
      </c>
      <c r="B85" s="406">
        <v>3</v>
      </c>
      <c r="C85" s="406">
        <v>6</v>
      </c>
      <c r="D85" s="406">
        <v>3</v>
      </c>
      <c r="E85" s="407" t="s">
        <v>258</v>
      </c>
      <c r="F85" s="561" t="s">
        <v>265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445">
        <v>0</v>
      </c>
      <c r="Y85" s="411">
        <f t="shared" si="16"/>
        <v>0</v>
      </c>
      <c r="Z85" s="412">
        <f t="shared" si="21"/>
        <v>0</v>
      </c>
      <c r="AA85" s="412">
        <f t="shared" si="21"/>
        <v>0</v>
      </c>
      <c r="AB85" s="412">
        <f t="shared" si="21"/>
        <v>0</v>
      </c>
      <c r="AC85" s="413">
        <f t="shared" si="18"/>
        <v>0</v>
      </c>
      <c r="AD85" s="835"/>
    </row>
    <row r="86" spans="1:30" s="414" customFormat="1" ht="35.25" customHeight="1">
      <c r="A86" s="405">
        <v>2</v>
      </c>
      <c r="B86" s="406">
        <v>3</v>
      </c>
      <c r="C86" s="406">
        <v>6</v>
      </c>
      <c r="D86" s="406">
        <v>4</v>
      </c>
      <c r="E86" s="515" t="s">
        <v>263</v>
      </c>
      <c r="F86" s="408" t="s">
        <v>306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445">
        <v>500000</v>
      </c>
      <c r="Y86" s="411">
        <f t="shared" si="16"/>
        <v>125000</v>
      </c>
      <c r="Z86" s="412">
        <f t="shared" ref="Z86:AB96" si="22">+Y86</f>
        <v>125000</v>
      </c>
      <c r="AA86" s="412">
        <f t="shared" si="22"/>
        <v>125000</v>
      </c>
      <c r="AB86" s="412">
        <f t="shared" si="22"/>
        <v>125000</v>
      </c>
      <c r="AC86" s="413">
        <f t="shared" si="18"/>
        <v>500000</v>
      </c>
      <c r="AD86" s="835"/>
    </row>
    <row r="87" spans="1:30" s="414" customFormat="1" ht="35.25" customHeight="1">
      <c r="A87" s="405">
        <v>2</v>
      </c>
      <c r="B87" s="406">
        <v>3</v>
      </c>
      <c r="C87" s="406">
        <v>7</v>
      </c>
      <c r="D87" s="406">
        <v>1</v>
      </c>
      <c r="E87" s="407" t="s">
        <v>49</v>
      </c>
      <c r="F87" s="408" t="s">
        <v>192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445">
        <v>1500000</v>
      </c>
      <c r="Y87" s="411">
        <f t="shared" ref="Y87:Y93" si="23">+X87/4</f>
        <v>375000</v>
      </c>
      <c r="Z87" s="412">
        <f t="shared" si="22"/>
        <v>375000</v>
      </c>
      <c r="AA87" s="412">
        <f t="shared" si="22"/>
        <v>375000</v>
      </c>
      <c r="AB87" s="412">
        <f t="shared" si="22"/>
        <v>375000</v>
      </c>
      <c r="AC87" s="413">
        <f t="shared" si="18"/>
        <v>1500000</v>
      </c>
      <c r="AD87" s="835"/>
    </row>
    <row r="88" spans="1:30" s="414" customFormat="1" ht="35.25" customHeight="1">
      <c r="A88" s="405">
        <v>2</v>
      </c>
      <c r="B88" s="406">
        <v>3</v>
      </c>
      <c r="C88" s="406">
        <v>7</v>
      </c>
      <c r="D88" s="406">
        <v>1</v>
      </c>
      <c r="E88" s="407" t="s">
        <v>143</v>
      </c>
      <c r="F88" s="408" t="s">
        <v>193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445">
        <v>2000000</v>
      </c>
      <c r="Y88" s="411">
        <f t="shared" si="23"/>
        <v>500000</v>
      </c>
      <c r="Z88" s="412">
        <f t="shared" si="22"/>
        <v>500000</v>
      </c>
      <c r="AA88" s="412">
        <f t="shared" si="22"/>
        <v>500000</v>
      </c>
      <c r="AB88" s="412">
        <f t="shared" si="22"/>
        <v>500000</v>
      </c>
      <c r="AC88" s="413">
        <f t="shared" si="18"/>
        <v>2000000</v>
      </c>
      <c r="AD88" s="835"/>
    </row>
    <row r="89" spans="1:30" s="414" customFormat="1" ht="35.25" customHeight="1">
      <c r="A89" s="405">
        <v>2</v>
      </c>
      <c r="B89" s="406">
        <v>3</v>
      </c>
      <c r="C89" s="406">
        <v>7</v>
      </c>
      <c r="D89" s="406">
        <v>1</v>
      </c>
      <c r="E89" s="515" t="s">
        <v>144</v>
      </c>
      <c r="F89" s="787" t="s">
        <v>386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445">
        <v>50000</v>
      </c>
      <c r="Y89" s="411">
        <f t="shared" si="23"/>
        <v>12500</v>
      </c>
      <c r="Z89" s="412">
        <f t="shared" si="22"/>
        <v>12500</v>
      </c>
      <c r="AA89" s="412">
        <f t="shared" si="22"/>
        <v>12500</v>
      </c>
      <c r="AB89" s="412">
        <f t="shared" si="22"/>
        <v>12500</v>
      </c>
      <c r="AC89" s="413">
        <f t="shared" si="18"/>
        <v>50000</v>
      </c>
      <c r="AD89" s="835"/>
    </row>
    <row r="90" spans="1:30" s="414" customFormat="1" ht="35.25" customHeight="1">
      <c r="A90" s="405">
        <v>2</v>
      </c>
      <c r="B90" s="406">
        <v>3</v>
      </c>
      <c r="C90" s="406">
        <v>7</v>
      </c>
      <c r="D90" s="406">
        <v>1</v>
      </c>
      <c r="E90" s="515" t="s">
        <v>205</v>
      </c>
      <c r="F90" s="787" t="s">
        <v>380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411">
        <v>300000</v>
      </c>
      <c r="Y90" s="411">
        <f t="shared" si="23"/>
        <v>75000</v>
      </c>
      <c r="Z90" s="412">
        <f t="shared" si="22"/>
        <v>75000</v>
      </c>
      <c r="AA90" s="412">
        <f t="shared" si="22"/>
        <v>75000</v>
      </c>
      <c r="AB90" s="412">
        <f t="shared" si="22"/>
        <v>75000</v>
      </c>
      <c r="AC90" s="413">
        <f t="shared" si="18"/>
        <v>300000</v>
      </c>
      <c r="AD90" s="835"/>
    </row>
    <row r="91" spans="1:30" s="414" customFormat="1" ht="35.25" customHeight="1">
      <c r="A91" s="405">
        <v>2</v>
      </c>
      <c r="B91" s="406">
        <v>3</v>
      </c>
      <c r="C91" s="406">
        <v>7</v>
      </c>
      <c r="D91" s="406">
        <v>1</v>
      </c>
      <c r="E91" s="515" t="s">
        <v>206</v>
      </c>
      <c r="F91" s="787" t="s">
        <v>381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411">
        <v>300000</v>
      </c>
      <c r="Y91" s="411">
        <f t="shared" si="23"/>
        <v>75000</v>
      </c>
      <c r="Z91" s="412">
        <f t="shared" si="22"/>
        <v>75000</v>
      </c>
      <c r="AA91" s="412">
        <f t="shared" si="22"/>
        <v>75000</v>
      </c>
      <c r="AB91" s="412">
        <f t="shared" si="22"/>
        <v>75000</v>
      </c>
      <c r="AC91" s="413">
        <f t="shared" si="18"/>
        <v>300000</v>
      </c>
      <c r="AD91" s="835"/>
    </row>
    <row r="92" spans="1:30" s="414" customFormat="1" ht="35.25" customHeight="1">
      <c r="A92" s="405">
        <v>2</v>
      </c>
      <c r="B92" s="406">
        <v>3</v>
      </c>
      <c r="C92" s="406">
        <v>7</v>
      </c>
      <c r="D92" s="406">
        <v>2</v>
      </c>
      <c r="E92" s="515" t="s">
        <v>205</v>
      </c>
      <c r="F92" s="561" t="s">
        <v>288</v>
      </c>
      <c r="G92" s="324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408"/>
      <c r="S92" s="409"/>
      <c r="T92" s="408"/>
      <c r="U92" s="409"/>
      <c r="V92" s="408"/>
      <c r="W92" s="410"/>
      <c r="X92" s="445">
        <v>300000</v>
      </c>
      <c r="Y92" s="411">
        <f t="shared" si="23"/>
        <v>75000</v>
      </c>
      <c r="Z92" s="412">
        <f t="shared" si="22"/>
        <v>75000</v>
      </c>
      <c r="AA92" s="412">
        <f t="shared" si="22"/>
        <v>75000</v>
      </c>
      <c r="AB92" s="412">
        <f t="shared" si="22"/>
        <v>75000</v>
      </c>
      <c r="AC92" s="413">
        <f t="shared" si="18"/>
        <v>300000</v>
      </c>
      <c r="AD92" s="835"/>
    </row>
    <row r="93" spans="1:30" s="414" customFormat="1" ht="35.25" customHeight="1">
      <c r="A93" s="405">
        <v>2</v>
      </c>
      <c r="B93" s="406">
        <v>3</v>
      </c>
      <c r="C93" s="406">
        <v>7</v>
      </c>
      <c r="D93" s="406">
        <v>2</v>
      </c>
      <c r="E93" s="515" t="s">
        <v>206</v>
      </c>
      <c r="F93" s="561" t="s">
        <v>573</v>
      </c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408"/>
      <c r="S93" s="409"/>
      <c r="T93" s="408"/>
      <c r="U93" s="409"/>
      <c r="V93" s="408"/>
      <c r="W93" s="410"/>
      <c r="X93" s="445">
        <v>300000</v>
      </c>
      <c r="Y93" s="411">
        <f t="shared" si="23"/>
        <v>75000</v>
      </c>
      <c r="Z93" s="412">
        <f t="shared" si="22"/>
        <v>75000</v>
      </c>
      <c r="AA93" s="412">
        <f t="shared" si="22"/>
        <v>75000</v>
      </c>
      <c r="AB93" s="412">
        <f t="shared" si="22"/>
        <v>75000</v>
      </c>
      <c r="AC93" s="413">
        <f t="shared" si="18"/>
        <v>300000</v>
      </c>
      <c r="AD93" s="835"/>
    </row>
    <row r="94" spans="1:30" s="414" customFormat="1" ht="35.25" customHeight="1">
      <c r="A94" s="405">
        <v>2</v>
      </c>
      <c r="B94" s="406">
        <v>3</v>
      </c>
      <c r="C94" s="406">
        <v>9</v>
      </c>
      <c r="D94" s="406">
        <v>1</v>
      </c>
      <c r="E94" s="515"/>
      <c r="F94" s="408" t="s">
        <v>76</v>
      </c>
      <c r="G94" s="32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408"/>
      <c r="S94" s="409"/>
      <c r="T94" s="408"/>
      <c r="U94" s="409"/>
      <c r="V94" s="408"/>
      <c r="W94" s="410"/>
      <c r="X94" s="445">
        <v>1000000</v>
      </c>
      <c r="Y94" s="411">
        <f>+X94/4</f>
        <v>250000</v>
      </c>
      <c r="Z94" s="412">
        <f t="shared" si="22"/>
        <v>250000</v>
      </c>
      <c r="AA94" s="412">
        <f t="shared" si="22"/>
        <v>250000</v>
      </c>
      <c r="AB94" s="412">
        <f t="shared" si="22"/>
        <v>250000</v>
      </c>
      <c r="AC94" s="413">
        <f t="shared" si="18"/>
        <v>1000000</v>
      </c>
      <c r="AD94" s="835"/>
    </row>
    <row r="95" spans="1:30" s="414" customFormat="1" ht="35.25" customHeight="1">
      <c r="A95" s="405">
        <v>2</v>
      </c>
      <c r="B95" s="406">
        <v>3</v>
      </c>
      <c r="C95" s="406">
        <v>9</v>
      </c>
      <c r="D95" s="406">
        <v>2</v>
      </c>
      <c r="E95" s="515"/>
      <c r="F95" s="561" t="s">
        <v>215</v>
      </c>
      <c r="G95" s="324"/>
      <c r="H95" s="324"/>
      <c r="I95" s="324"/>
      <c r="J95" s="324"/>
      <c r="K95" s="324"/>
      <c r="L95" s="324"/>
      <c r="M95" s="324"/>
      <c r="N95" s="324"/>
      <c r="O95" s="324"/>
      <c r="P95" s="324"/>
      <c r="Q95" s="409"/>
      <c r="R95" s="324"/>
      <c r="S95" s="324"/>
      <c r="T95" s="324"/>
      <c r="U95" s="324"/>
      <c r="V95" s="324"/>
      <c r="W95" s="324"/>
      <c r="X95" s="425">
        <v>1000000</v>
      </c>
      <c r="Y95" s="411">
        <f>+X95/4</f>
        <v>250000</v>
      </c>
      <c r="Z95" s="412">
        <f t="shared" si="22"/>
        <v>250000</v>
      </c>
      <c r="AA95" s="412">
        <f t="shared" si="22"/>
        <v>250000</v>
      </c>
      <c r="AB95" s="412">
        <f t="shared" si="22"/>
        <v>250000</v>
      </c>
      <c r="AC95" s="857">
        <f t="shared" si="18"/>
        <v>1000000</v>
      </c>
      <c r="AD95" s="835"/>
    </row>
    <row r="96" spans="1:30" s="414" customFormat="1" ht="35.25" customHeight="1" thickBot="1">
      <c r="A96" s="405">
        <v>2</v>
      </c>
      <c r="B96" s="406">
        <v>3</v>
      </c>
      <c r="C96" s="406">
        <v>9</v>
      </c>
      <c r="D96" s="406">
        <v>9</v>
      </c>
      <c r="E96" s="515"/>
      <c r="F96" s="598" t="s">
        <v>372</v>
      </c>
      <c r="G96" s="607"/>
      <c r="H96" s="607"/>
      <c r="I96" s="607"/>
      <c r="J96" s="607"/>
      <c r="K96" s="607"/>
      <c r="L96" s="607"/>
      <c r="M96" s="607"/>
      <c r="N96" s="607"/>
      <c r="O96" s="607"/>
      <c r="P96" s="607"/>
      <c r="Q96" s="609"/>
      <c r="R96" s="607"/>
      <c r="S96" s="607"/>
      <c r="T96" s="607"/>
      <c r="U96" s="607"/>
      <c r="V96" s="607"/>
      <c r="W96" s="607"/>
      <c r="X96" s="865">
        <v>600000</v>
      </c>
      <c r="Y96" s="611">
        <f>+X96/4</f>
        <v>150000</v>
      </c>
      <c r="Z96" s="612">
        <f t="shared" si="22"/>
        <v>150000</v>
      </c>
      <c r="AA96" s="612">
        <f t="shared" si="22"/>
        <v>150000</v>
      </c>
      <c r="AB96" s="612">
        <f t="shared" si="22"/>
        <v>150000</v>
      </c>
      <c r="AC96" s="856">
        <f t="shared" si="18"/>
        <v>600000</v>
      </c>
      <c r="AD96" s="835"/>
    </row>
    <row r="97" spans="1:30" s="317" customFormat="1" ht="35.25" customHeight="1" thickBot="1">
      <c r="A97" s="634"/>
      <c r="B97" s="645"/>
      <c r="C97" s="645"/>
      <c r="D97" s="645"/>
      <c r="E97" s="635"/>
      <c r="F97" s="340"/>
      <c r="G97" s="340"/>
      <c r="H97" s="340"/>
      <c r="I97" s="340"/>
      <c r="J97" s="340"/>
      <c r="K97" s="340"/>
      <c r="L97" s="1058" t="s">
        <v>87</v>
      </c>
      <c r="M97" s="1058"/>
      <c r="N97" s="1058"/>
      <c r="O97" s="1058"/>
      <c r="P97" s="1058"/>
      <c r="Q97" s="1058"/>
      <c r="R97" s="1058"/>
      <c r="S97" s="1058"/>
      <c r="T97" s="1058"/>
      <c r="U97" s="1058"/>
      <c r="V97" s="1058"/>
      <c r="W97" s="1058"/>
      <c r="X97" s="341">
        <f t="shared" ref="X97:AC97" si="24">+X16+X42+X72</f>
        <v>169182200</v>
      </c>
      <c r="Y97" s="341">
        <f t="shared" si="24"/>
        <v>42295550</v>
      </c>
      <c r="Z97" s="341">
        <f t="shared" si="24"/>
        <v>42295550</v>
      </c>
      <c r="AA97" s="341">
        <f t="shared" si="24"/>
        <v>42295550</v>
      </c>
      <c r="AB97" s="341">
        <f t="shared" si="24"/>
        <v>42295550</v>
      </c>
      <c r="AC97" s="342">
        <f t="shared" si="24"/>
        <v>169182200</v>
      </c>
      <c r="AD97" s="837"/>
    </row>
    <row r="98" spans="1:30" s="575" customFormat="1" ht="35.25" customHeight="1">
      <c r="A98" s="663"/>
      <c r="B98" s="663"/>
      <c r="C98" s="663"/>
      <c r="D98" s="663"/>
      <c r="E98" s="664"/>
      <c r="X98" s="657"/>
      <c r="Y98" s="657"/>
      <c r="AD98" s="835"/>
    </row>
    <row r="99" spans="1:30" ht="35.25" customHeight="1">
      <c r="X99" s="300"/>
    </row>
    <row r="100" spans="1:30" ht="35.25" customHeight="1">
      <c r="X100" s="300"/>
    </row>
    <row r="101" spans="1:30" ht="35.25" customHeight="1"/>
  </sheetData>
  <mergeCells count="23">
    <mergeCell ref="F14:Q14"/>
    <mergeCell ref="D2:F2"/>
    <mergeCell ref="Q2:AC2"/>
    <mergeCell ref="Q3:W3"/>
    <mergeCell ref="D4:F4"/>
    <mergeCell ref="Q4:AC4"/>
    <mergeCell ref="X13:X14"/>
    <mergeCell ref="Q1:AC1"/>
    <mergeCell ref="L97:W97"/>
    <mergeCell ref="AA12:AC12"/>
    <mergeCell ref="F42:Q42"/>
    <mergeCell ref="V13:V15"/>
    <mergeCell ref="W13:W15"/>
    <mergeCell ref="F72:Q72"/>
    <mergeCell ref="M11:N11"/>
    <mergeCell ref="O12:P12"/>
    <mergeCell ref="A10:I10"/>
    <mergeCell ref="D8:H8"/>
    <mergeCell ref="T13:U15"/>
    <mergeCell ref="F16:Q16"/>
    <mergeCell ref="A13:E13"/>
    <mergeCell ref="R13:S15"/>
    <mergeCell ref="A14:E14"/>
  </mergeCells>
  <printOptions horizontalCentered="1"/>
  <pageMargins left="0.19685039370078741" right="0.19685039370078741" top="0.98425196850393704" bottom="0.39370078740157483" header="0.19685039370078741" footer="0.19685039370078741"/>
  <pageSetup scale="44" orientation="portrait" horizontalDpi="300" verticalDpi="300" r:id="rId1"/>
  <headerFooter alignWithMargins="0"/>
  <rowBreaks count="1" manualBreakCount="1">
    <brk id="57" max="28" man="1"/>
  </rowBreaks>
  <ignoredErrors>
    <ignoredError sqref="E58:E61 E44:E5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E96"/>
  <sheetViews>
    <sheetView topLeftCell="A52" zoomScale="61" zoomScaleNormal="61" zoomScaleSheetLayoutView="61" workbookViewId="0">
      <selection activeCell="AC96" sqref="AC96"/>
    </sheetView>
  </sheetViews>
  <sheetFormatPr baseColWidth="10" defaultColWidth="11.5703125" defaultRowHeight="20.25"/>
  <cols>
    <col min="1" max="3" width="5.42578125" style="246" customWidth="1"/>
    <col min="4" max="5" width="5.28515625" style="246" customWidth="1"/>
    <col min="6" max="6" width="4.5703125" style="197" customWidth="1"/>
    <col min="7" max="7" width="1.7109375" style="197" customWidth="1"/>
    <col min="8" max="8" width="3.140625" style="197" customWidth="1"/>
    <col min="9" max="9" width="5.28515625" style="197" customWidth="1"/>
    <col min="10" max="10" width="5.7109375" style="197" customWidth="1"/>
    <col min="11" max="11" width="5.28515625" style="197" customWidth="1"/>
    <col min="12" max="12" width="4.5703125" style="197" customWidth="1"/>
    <col min="13" max="13" width="5.28515625" style="197" customWidth="1"/>
    <col min="14" max="14" width="0.140625" style="197" customWidth="1"/>
    <col min="15" max="15" width="4.42578125" style="197" customWidth="1"/>
    <col min="16" max="16" width="3.85546875" style="197" customWidth="1"/>
    <col min="17" max="17" width="19.570312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7.42578125" style="197" hidden="1" customWidth="1"/>
    <col min="23" max="23" width="36.7109375" style="197" hidden="1" customWidth="1"/>
    <col min="24" max="24" width="24.28515625" style="201" bestFit="1" customWidth="1"/>
    <col min="25" max="25" width="24.42578125" style="200" bestFit="1" customWidth="1"/>
    <col min="26" max="28" width="21" style="197" bestFit="1" customWidth="1"/>
    <col min="29" max="29" width="24.28515625" style="197" customWidth="1"/>
    <col min="30" max="30" width="22.5703125" style="823" customWidth="1"/>
    <col min="31" max="31" width="25.42578125" style="669" customWidth="1"/>
    <col min="32" max="16384" width="11.5703125" style="197"/>
  </cols>
  <sheetData>
    <row r="1" spans="1:31" ht="33.75" customHeight="1">
      <c r="A1" s="228"/>
      <c r="B1" s="224"/>
      <c r="C1" s="224"/>
      <c r="D1" s="224"/>
      <c r="E1" s="22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90"/>
    </row>
    <row r="2" spans="1:31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89"/>
    </row>
    <row r="3" spans="1:31" ht="14.25" customHeight="1">
      <c r="A3" s="229"/>
      <c r="B3" s="230"/>
      <c r="C3" s="230"/>
      <c r="D3" s="231"/>
      <c r="E3" s="231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0"/>
      <c r="Y3" s="198"/>
      <c r="Z3" s="260"/>
      <c r="AA3" s="260"/>
      <c r="AB3" s="260"/>
      <c r="AC3" s="430"/>
    </row>
    <row r="4" spans="1:31" ht="24.7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89"/>
    </row>
    <row r="5" spans="1:31" ht="12.75" customHeight="1">
      <c r="A5" s="229"/>
      <c r="B5" s="230"/>
      <c r="C5" s="230"/>
      <c r="D5" s="231"/>
      <c r="E5" s="231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68"/>
      <c r="V5" s="260"/>
      <c r="W5" s="260"/>
      <c r="X5" s="198"/>
      <c r="Y5" s="198"/>
      <c r="Z5" s="260"/>
      <c r="AA5" s="260"/>
      <c r="AB5" s="260"/>
      <c r="AC5" s="430"/>
    </row>
    <row r="6" spans="1:31" ht="17.25" customHeight="1">
      <c r="A6" s="229"/>
      <c r="B6" s="230"/>
      <c r="C6" s="230"/>
      <c r="D6" s="232" t="s">
        <v>32</v>
      </c>
      <c r="E6" s="232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65" t="s">
        <v>98</v>
      </c>
      <c r="V6" s="260"/>
      <c r="W6" s="260"/>
      <c r="X6" s="198"/>
      <c r="Y6" s="198"/>
      <c r="Z6" s="260"/>
      <c r="AA6" s="260"/>
      <c r="AB6" s="260"/>
      <c r="AC6" s="430"/>
    </row>
    <row r="7" spans="1:31" ht="13.5" customHeight="1">
      <c r="A7" s="229"/>
      <c r="B7" s="230"/>
      <c r="C7" s="230"/>
      <c r="D7" s="231"/>
      <c r="E7" s="231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67" t="s">
        <v>6</v>
      </c>
      <c r="V7" s="260"/>
      <c r="W7" s="260"/>
      <c r="X7" s="198"/>
      <c r="Y7" s="198"/>
      <c r="Z7" s="260"/>
      <c r="AA7" s="260"/>
      <c r="AB7" s="260"/>
      <c r="AC7" s="430"/>
    </row>
    <row r="8" spans="1:31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4" t="s">
        <v>5</v>
      </c>
      <c r="V8" s="260"/>
      <c r="W8" s="64"/>
      <c r="X8" s="69"/>
      <c r="Y8" s="198"/>
      <c r="Z8" s="260"/>
      <c r="AA8" s="260"/>
      <c r="AB8" s="260"/>
      <c r="AC8" s="430"/>
    </row>
    <row r="9" spans="1:31" ht="18.75" customHeight="1">
      <c r="A9" s="229"/>
      <c r="B9" s="230"/>
      <c r="C9" s="230"/>
      <c r="D9" s="231"/>
      <c r="E9" s="231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67" t="s">
        <v>6</v>
      </c>
      <c r="V9" s="260"/>
      <c r="W9" s="64"/>
      <c r="X9" s="171"/>
      <c r="Y9" s="198"/>
      <c r="Z9" s="260"/>
      <c r="AA9" s="260"/>
      <c r="AB9" s="260"/>
      <c r="AC9" s="430"/>
    </row>
    <row r="10" spans="1:31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259</v>
      </c>
      <c r="L10" s="527" t="s">
        <v>331</v>
      </c>
      <c r="M10" s="526" t="s">
        <v>335</v>
      </c>
      <c r="N10" s="71"/>
      <c r="O10" s="66"/>
      <c r="P10" s="540" t="s">
        <v>347</v>
      </c>
      <c r="Q10" s="66"/>
      <c r="R10" s="66"/>
      <c r="S10" s="66"/>
      <c r="T10" s="260"/>
      <c r="U10" s="65" t="s">
        <v>97</v>
      </c>
      <c r="V10" s="260"/>
      <c r="W10" s="64"/>
      <c r="X10" s="198"/>
      <c r="Y10" s="198"/>
      <c r="Z10" s="260"/>
      <c r="AA10" s="260"/>
      <c r="AB10" s="260"/>
      <c r="AC10" s="430"/>
    </row>
    <row r="11" spans="1:31" ht="16.5" customHeight="1">
      <c r="A11" s="229"/>
      <c r="B11" s="230"/>
      <c r="C11" s="230"/>
      <c r="D11" s="231"/>
      <c r="E11" s="231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67" t="s">
        <v>6</v>
      </c>
      <c r="V11" s="260"/>
      <c r="W11" s="64"/>
      <c r="X11" s="28"/>
      <c r="Y11" s="198"/>
      <c r="Z11" s="260"/>
      <c r="AA11" s="260"/>
      <c r="AB11" s="260"/>
      <c r="AC11" s="430"/>
    </row>
    <row r="12" spans="1:31" ht="23.25" customHeight="1" thickBot="1">
      <c r="A12" s="233"/>
      <c r="B12" s="234"/>
      <c r="C12" s="234"/>
      <c r="D12" s="235"/>
      <c r="E12" s="235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73"/>
      <c r="V12" s="223"/>
      <c r="W12" s="72"/>
      <c r="X12" s="281"/>
      <c r="Y12" s="296"/>
      <c r="Z12" s="223"/>
      <c r="AA12" s="1051" t="s">
        <v>564</v>
      </c>
      <c r="AB12" s="1051"/>
      <c r="AC12" s="1052"/>
    </row>
    <row r="13" spans="1:31" ht="23.25" customHeight="1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41" t="s">
        <v>127</v>
      </c>
      <c r="Y13" s="720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1" ht="18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42"/>
      <c r="Y14" s="721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1" s="735" customFormat="1" ht="27.75" customHeight="1" thickBot="1">
      <c r="A15" s="731" t="s">
        <v>50</v>
      </c>
      <c r="B15" s="732"/>
      <c r="C15" s="732"/>
      <c r="D15" s="733" t="s">
        <v>51</v>
      </c>
      <c r="E15" s="733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84"/>
      <c r="P15" s="784"/>
      <c r="Q15" s="784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34"/>
      <c r="AE15" s="840"/>
    </row>
    <row r="16" spans="1:31" ht="27.75" customHeight="1">
      <c r="A16" s="75"/>
      <c r="B16" s="76"/>
      <c r="C16" s="76"/>
      <c r="D16" s="76"/>
      <c r="E16" s="76"/>
      <c r="F16" s="78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R16" s="79"/>
      <c r="S16" s="79"/>
      <c r="T16" s="80"/>
      <c r="U16" s="80"/>
      <c r="V16" s="80"/>
      <c r="W16" s="80"/>
      <c r="X16" s="297"/>
      <c r="Y16" s="436"/>
      <c r="Z16" s="437"/>
      <c r="AA16" s="437"/>
      <c r="AB16" s="437"/>
      <c r="AC16" s="438"/>
    </row>
    <row r="17" spans="1:31" s="333" customFormat="1" ht="27.75" customHeight="1" thickBot="1">
      <c r="A17" s="327">
        <v>2</v>
      </c>
      <c r="B17" s="328">
        <v>1</v>
      </c>
      <c r="C17" s="328"/>
      <c r="D17" s="660"/>
      <c r="E17" s="660"/>
      <c r="F17" s="1082" t="s">
        <v>312</v>
      </c>
      <c r="G17" s="1083"/>
      <c r="H17" s="1083"/>
      <c r="I17" s="1083"/>
      <c r="J17" s="1083"/>
      <c r="K17" s="1083"/>
      <c r="L17" s="1083"/>
      <c r="M17" s="1083"/>
      <c r="N17" s="1083"/>
      <c r="O17" s="1083"/>
      <c r="P17" s="1083"/>
      <c r="Q17" s="1084"/>
      <c r="R17" s="330"/>
      <c r="S17" s="330"/>
      <c r="T17" s="330"/>
      <c r="U17" s="330"/>
      <c r="V17" s="330"/>
      <c r="W17" s="330"/>
      <c r="X17" s="331">
        <f t="shared" ref="X17:AC17" si="0">SUM(X19:X40)</f>
        <v>160666200</v>
      </c>
      <c r="Y17" s="331">
        <f t="shared" si="0"/>
        <v>40166550</v>
      </c>
      <c r="Z17" s="331">
        <f t="shared" si="0"/>
        <v>40166550</v>
      </c>
      <c r="AA17" s="331">
        <f t="shared" si="0"/>
        <v>40166550</v>
      </c>
      <c r="AB17" s="331">
        <f t="shared" si="0"/>
        <v>40166550</v>
      </c>
      <c r="AC17" s="332">
        <f t="shared" si="0"/>
        <v>160666200</v>
      </c>
      <c r="AD17" s="835"/>
      <c r="AE17" s="785"/>
    </row>
    <row r="18" spans="1:31" s="414" customFormat="1" ht="27.75" customHeight="1">
      <c r="A18" s="811">
        <v>2</v>
      </c>
      <c r="B18" s="812">
        <v>1</v>
      </c>
      <c r="C18" s="812">
        <v>1</v>
      </c>
      <c r="D18" s="812">
        <v>1</v>
      </c>
      <c r="E18" s="407"/>
      <c r="F18" s="518" t="s">
        <v>53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410"/>
      <c r="S18" s="410"/>
      <c r="T18" s="410"/>
      <c r="U18" s="410"/>
      <c r="V18" s="410"/>
      <c r="W18" s="410"/>
      <c r="X18" s="445"/>
      <c r="Y18" s="411"/>
      <c r="Z18" s="410"/>
      <c r="AA18" s="410"/>
      <c r="AB18" s="410"/>
      <c r="AC18" s="519"/>
      <c r="AD18" s="835"/>
      <c r="AE18" s="785"/>
    </row>
    <row r="19" spans="1:31" s="414" customFormat="1" ht="27.75" customHeight="1">
      <c r="A19" s="405">
        <v>2</v>
      </c>
      <c r="B19" s="406">
        <v>1</v>
      </c>
      <c r="C19" s="406">
        <v>1</v>
      </c>
      <c r="D19" s="406">
        <v>1</v>
      </c>
      <c r="E19" s="407" t="s">
        <v>259</v>
      </c>
      <c r="F19" s="408" t="s">
        <v>54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410"/>
      <c r="S19" s="410"/>
      <c r="T19" s="410"/>
      <c r="U19" s="410"/>
      <c r="V19" s="410"/>
      <c r="W19" s="410"/>
      <c r="X19" s="817">
        <v>60000000</v>
      </c>
      <c r="Y19" s="411">
        <f>+X19/4</f>
        <v>15000000</v>
      </c>
      <c r="Z19" s="411">
        <f>+X19/4</f>
        <v>15000000</v>
      </c>
      <c r="AA19" s="411">
        <f>+X19/4</f>
        <v>15000000</v>
      </c>
      <c r="AB19" s="411">
        <f>+X19/4</f>
        <v>15000000</v>
      </c>
      <c r="AC19" s="413">
        <f>SUM(Y19:AB19)</f>
        <v>60000000</v>
      </c>
      <c r="AD19" s="835">
        <f>4986993*12</f>
        <v>59843916</v>
      </c>
      <c r="AE19" s="785"/>
    </row>
    <row r="20" spans="1:31" s="414" customFormat="1" ht="27.7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280</v>
      </c>
      <c r="F20" s="408" t="s">
        <v>575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817">
        <v>3780000</v>
      </c>
      <c r="Y20" s="411">
        <f t="shared" ref="Y20:Y34" si="1">+X20/4</f>
        <v>945000</v>
      </c>
      <c r="Z20" s="411">
        <f t="shared" ref="Z20:Z34" si="2">+X20/4</f>
        <v>945000</v>
      </c>
      <c r="AA20" s="411">
        <f t="shared" ref="AA20:AA34" si="3">+X20/4</f>
        <v>945000</v>
      </c>
      <c r="AB20" s="411">
        <f t="shared" ref="AB20:AB34" si="4">+X20/4</f>
        <v>945000</v>
      </c>
      <c r="AC20" s="413">
        <f t="shared" ref="AC20:AC34" si="5">SUM(Y20:AB20)</f>
        <v>3780000</v>
      </c>
      <c r="AD20" s="835">
        <f>315000*12</f>
        <v>3780000</v>
      </c>
      <c r="AE20" s="785"/>
    </row>
    <row r="21" spans="1:31" s="414" customFormat="1" ht="27.75" customHeight="1">
      <c r="A21" s="405">
        <v>2</v>
      </c>
      <c r="B21" s="406">
        <v>1</v>
      </c>
      <c r="C21" s="406">
        <v>1</v>
      </c>
      <c r="D21" s="406">
        <v>2</v>
      </c>
      <c r="E21" s="407" t="s">
        <v>263</v>
      </c>
      <c r="F21" s="408" t="s">
        <v>544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817">
        <v>7200000</v>
      </c>
      <c r="Y21" s="411">
        <f t="shared" si="1"/>
        <v>1800000</v>
      </c>
      <c r="Z21" s="411">
        <f t="shared" si="2"/>
        <v>1800000</v>
      </c>
      <c r="AA21" s="411">
        <f t="shared" si="3"/>
        <v>1800000</v>
      </c>
      <c r="AB21" s="411">
        <f t="shared" si="4"/>
        <v>1800000</v>
      </c>
      <c r="AC21" s="413">
        <f t="shared" si="5"/>
        <v>7200000</v>
      </c>
      <c r="AD21" s="835">
        <f>600000*12</f>
        <v>7200000</v>
      </c>
      <c r="AE21" s="785"/>
    </row>
    <row r="22" spans="1:31" s="414" customFormat="1" ht="27.75" customHeight="1">
      <c r="A22" s="405">
        <v>2</v>
      </c>
      <c r="B22" s="406">
        <v>1</v>
      </c>
      <c r="C22" s="406">
        <v>1</v>
      </c>
      <c r="D22" s="406">
        <v>2</v>
      </c>
      <c r="E22" s="407" t="s">
        <v>260</v>
      </c>
      <c r="F22" s="408" t="s">
        <v>242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817">
        <v>63812000</v>
      </c>
      <c r="Y22" s="411">
        <f t="shared" si="1"/>
        <v>15953000</v>
      </c>
      <c r="Z22" s="411">
        <f t="shared" si="2"/>
        <v>15953000</v>
      </c>
      <c r="AA22" s="411">
        <f t="shared" si="3"/>
        <v>15953000</v>
      </c>
      <c r="AB22" s="411">
        <f t="shared" si="4"/>
        <v>15953000</v>
      </c>
      <c r="AC22" s="413">
        <f t="shared" si="5"/>
        <v>63812000</v>
      </c>
      <c r="AD22" s="835">
        <f>2306000*12</f>
        <v>27672000</v>
      </c>
      <c r="AE22" s="835">
        <f>3845000*12</f>
        <v>46140000</v>
      </c>
    </row>
    <row r="23" spans="1:31" s="414" customFormat="1" ht="27.75" customHeight="1">
      <c r="A23" s="811">
        <v>2</v>
      </c>
      <c r="B23" s="812">
        <v>1</v>
      </c>
      <c r="C23" s="812">
        <v>1</v>
      </c>
      <c r="D23" s="812">
        <v>3</v>
      </c>
      <c r="E23" s="407"/>
      <c r="F23" s="408" t="s">
        <v>164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817">
        <v>11974200</v>
      </c>
      <c r="Y23" s="411">
        <f t="shared" si="1"/>
        <v>2993550</v>
      </c>
      <c r="Z23" s="411">
        <f t="shared" si="2"/>
        <v>2993550</v>
      </c>
      <c r="AA23" s="411">
        <f t="shared" si="3"/>
        <v>2993550</v>
      </c>
      <c r="AB23" s="411">
        <f t="shared" si="4"/>
        <v>2993550</v>
      </c>
      <c r="AC23" s="413">
        <f t="shared" si="5"/>
        <v>11974200</v>
      </c>
      <c r="AD23" s="835">
        <f>997850*12</f>
        <v>11974200</v>
      </c>
      <c r="AE23" s="785"/>
    </row>
    <row r="24" spans="1:31" s="414" customFormat="1" ht="27.75" customHeight="1">
      <c r="A24" s="811">
        <v>2</v>
      </c>
      <c r="B24" s="812">
        <v>1</v>
      </c>
      <c r="C24" s="812">
        <v>1</v>
      </c>
      <c r="D24" s="812">
        <v>4</v>
      </c>
      <c r="E24" s="407"/>
      <c r="F24" s="408" t="s">
        <v>165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817">
        <f>5000000+685000+315000</f>
        <v>6000000</v>
      </c>
      <c r="Y24" s="411">
        <f t="shared" si="1"/>
        <v>1500000</v>
      </c>
      <c r="Z24" s="411">
        <f t="shared" si="2"/>
        <v>1500000</v>
      </c>
      <c r="AA24" s="411">
        <f t="shared" si="3"/>
        <v>1500000</v>
      </c>
      <c r="AB24" s="411">
        <f t="shared" si="4"/>
        <v>1500000</v>
      </c>
      <c r="AC24" s="413">
        <f t="shared" si="5"/>
        <v>6000000</v>
      </c>
      <c r="AD24" s="835"/>
      <c r="AE24" s="785"/>
    </row>
    <row r="25" spans="1:31" s="414" customFormat="1" ht="27.75" customHeight="1">
      <c r="A25" s="405">
        <v>2</v>
      </c>
      <c r="B25" s="406">
        <v>1</v>
      </c>
      <c r="C25" s="406">
        <v>1</v>
      </c>
      <c r="D25" s="406">
        <v>5</v>
      </c>
      <c r="E25" s="407" t="s">
        <v>261</v>
      </c>
      <c r="F25" s="408" t="s">
        <v>167</v>
      </c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410"/>
      <c r="S25" s="410"/>
      <c r="T25" s="410"/>
      <c r="U25" s="410"/>
      <c r="V25" s="410"/>
      <c r="W25" s="410"/>
      <c r="X25" s="817">
        <v>500000</v>
      </c>
      <c r="Y25" s="411">
        <f t="shared" si="1"/>
        <v>125000</v>
      </c>
      <c r="Z25" s="411">
        <f t="shared" si="2"/>
        <v>125000</v>
      </c>
      <c r="AA25" s="411">
        <f t="shared" si="3"/>
        <v>125000</v>
      </c>
      <c r="AB25" s="411">
        <f t="shared" si="4"/>
        <v>125000</v>
      </c>
      <c r="AC25" s="413">
        <f t="shared" si="5"/>
        <v>500000</v>
      </c>
      <c r="AD25" s="835"/>
      <c r="AE25" s="785"/>
    </row>
    <row r="26" spans="1:31" s="414" customFormat="1" ht="27.75" customHeight="1">
      <c r="A26" s="405">
        <v>2</v>
      </c>
      <c r="B26" s="406">
        <v>1</v>
      </c>
      <c r="C26" s="406">
        <v>1</v>
      </c>
      <c r="D26" s="406">
        <v>5</v>
      </c>
      <c r="E26" s="407" t="s">
        <v>258</v>
      </c>
      <c r="F26" s="408" t="s">
        <v>385</v>
      </c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410"/>
      <c r="S26" s="410"/>
      <c r="T26" s="410"/>
      <c r="U26" s="410"/>
      <c r="V26" s="410"/>
      <c r="W26" s="410"/>
      <c r="X26" s="817">
        <v>500000</v>
      </c>
      <c r="Y26" s="411">
        <f t="shared" si="1"/>
        <v>125000</v>
      </c>
      <c r="Z26" s="411">
        <f t="shared" si="2"/>
        <v>125000</v>
      </c>
      <c r="AA26" s="411">
        <f t="shared" si="3"/>
        <v>125000</v>
      </c>
      <c r="AB26" s="411">
        <f t="shared" si="4"/>
        <v>125000</v>
      </c>
      <c r="AC26" s="413">
        <f t="shared" si="5"/>
        <v>500000</v>
      </c>
      <c r="AD26" s="835"/>
      <c r="AE26" s="785"/>
    </row>
    <row r="27" spans="1:31" s="414" customFormat="1" ht="27.75" customHeight="1">
      <c r="A27" s="405">
        <v>2</v>
      </c>
      <c r="B27" s="406">
        <v>1</v>
      </c>
      <c r="C27" s="406">
        <v>2</v>
      </c>
      <c r="D27" s="406">
        <v>2</v>
      </c>
      <c r="E27" s="515" t="s">
        <v>259</v>
      </c>
      <c r="F27" s="408" t="s">
        <v>384</v>
      </c>
      <c r="G27" s="512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410"/>
      <c r="S27" s="410"/>
      <c r="T27" s="410"/>
      <c r="U27" s="410"/>
      <c r="V27" s="410"/>
      <c r="W27" s="410"/>
      <c r="X27" s="817">
        <v>0</v>
      </c>
      <c r="Y27" s="411">
        <f t="shared" si="1"/>
        <v>0</v>
      </c>
      <c r="Z27" s="411">
        <f t="shared" si="2"/>
        <v>0</v>
      </c>
      <c r="AA27" s="411">
        <f t="shared" si="3"/>
        <v>0</v>
      </c>
      <c r="AB27" s="411">
        <f t="shared" si="4"/>
        <v>0</v>
      </c>
      <c r="AC27" s="413">
        <f t="shared" si="5"/>
        <v>0</v>
      </c>
      <c r="AD27" s="835"/>
      <c r="AE27" s="785"/>
    </row>
    <row r="28" spans="1:31" s="414" customFormat="1" ht="27.75" customHeight="1">
      <c r="A28" s="405">
        <v>2</v>
      </c>
      <c r="B28" s="406">
        <v>1</v>
      </c>
      <c r="C28" s="406">
        <v>2</v>
      </c>
      <c r="D28" s="406">
        <v>2</v>
      </c>
      <c r="E28" s="515" t="s">
        <v>262</v>
      </c>
      <c r="F28" s="408" t="s">
        <v>169</v>
      </c>
      <c r="G28" s="512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410"/>
      <c r="S28" s="410"/>
      <c r="T28" s="410"/>
      <c r="U28" s="410"/>
      <c r="V28" s="410"/>
      <c r="W28" s="410"/>
      <c r="X28" s="817">
        <v>0</v>
      </c>
      <c r="Y28" s="411">
        <f t="shared" si="1"/>
        <v>0</v>
      </c>
      <c r="Z28" s="411">
        <f t="shared" si="2"/>
        <v>0</v>
      </c>
      <c r="AA28" s="411">
        <f t="shared" si="3"/>
        <v>0</v>
      </c>
      <c r="AB28" s="411">
        <f t="shared" si="4"/>
        <v>0</v>
      </c>
      <c r="AC28" s="413">
        <f t="shared" si="5"/>
        <v>0</v>
      </c>
      <c r="AD28" s="835"/>
      <c r="AE28" s="785"/>
    </row>
    <row r="29" spans="1:31" s="414" customFormat="1" ht="27.75" customHeight="1">
      <c r="A29" s="405">
        <v>2</v>
      </c>
      <c r="B29" s="406">
        <v>1</v>
      </c>
      <c r="C29" s="406">
        <v>2</v>
      </c>
      <c r="D29" s="406">
        <v>2</v>
      </c>
      <c r="E29" s="407" t="s">
        <v>263</v>
      </c>
      <c r="F29" s="408" t="s">
        <v>170</v>
      </c>
      <c r="G29" s="512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817">
        <v>0</v>
      </c>
      <c r="Y29" s="411">
        <f t="shared" si="1"/>
        <v>0</v>
      </c>
      <c r="Z29" s="411">
        <f t="shared" si="2"/>
        <v>0</v>
      </c>
      <c r="AA29" s="411">
        <f t="shared" si="3"/>
        <v>0</v>
      </c>
      <c r="AB29" s="411">
        <f t="shared" si="4"/>
        <v>0</v>
      </c>
      <c r="AC29" s="413">
        <f t="shared" si="5"/>
        <v>0</v>
      </c>
      <c r="AD29" s="835"/>
      <c r="AE29" s="785"/>
    </row>
    <row r="30" spans="1:31" s="414" customFormat="1" ht="27.75" customHeight="1">
      <c r="A30" s="405">
        <v>2</v>
      </c>
      <c r="B30" s="406">
        <v>1</v>
      </c>
      <c r="C30" s="406">
        <v>2</v>
      </c>
      <c r="D30" s="406">
        <v>2</v>
      </c>
      <c r="E30" s="407" t="s">
        <v>260</v>
      </c>
      <c r="F30" s="408" t="s">
        <v>171</v>
      </c>
      <c r="G30" s="512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410"/>
      <c r="S30" s="410"/>
      <c r="T30" s="410"/>
      <c r="U30" s="410"/>
      <c r="V30" s="410"/>
      <c r="W30" s="410"/>
      <c r="X30" s="817">
        <v>200000</v>
      </c>
      <c r="Y30" s="411">
        <f t="shared" si="1"/>
        <v>50000</v>
      </c>
      <c r="Z30" s="411">
        <f t="shared" si="2"/>
        <v>50000</v>
      </c>
      <c r="AA30" s="411">
        <f t="shared" si="3"/>
        <v>50000</v>
      </c>
      <c r="AB30" s="411">
        <f t="shared" si="4"/>
        <v>50000</v>
      </c>
      <c r="AC30" s="413">
        <f t="shared" si="5"/>
        <v>200000</v>
      </c>
      <c r="AD30" s="835"/>
      <c r="AE30" s="785"/>
    </row>
    <row r="31" spans="1:31" s="414" customFormat="1" ht="27.75" customHeight="1">
      <c r="A31" s="405">
        <v>2</v>
      </c>
      <c r="B31" s="406">
        <v>1</v>
      </c>
      <c r="C31" s="406">
        <v>2</v>
      </c>
      <c r="D31" s="406">
        <v>2</v>
      </c>
      <c r="E31" s="407" t="s">
        <v>280</v>
      </c>
      <c r="F31" s="408" t="s">
        <v>281</v>
      </c>
      <c r="G31" s="512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410"/>
      <c r="S31" s="410"/>
      <c r="T31" s="410"/>
      <c r="U31" s="410"/>
      <c r="V31" s="410"/>
      <c r="W31" s="410"/>
      <c r="X31" s="817">
        <v>0</v>
      </c>
      <c r="Y31" s="411">
        <f t="shared" si="1"/>
        <v>0</v>
      </c>
      <c r="Z31" s="411">
        <f t="shared" si="2"/>
        <v>0</v>
      </c>
      <c r="AA31" s="411">
        <f t="shared" si="3"/>
        <v>0</v>
      </c>
      <c r="AB31" s="411">
        <f t="shared" si="4"/>
        <v>0</v>
      </c>
      <c r="AC31" s="413">
        <f t="shared" si="5"/>
        <v>0</v>
      </c>
      <c r="AD31" s="835"/>
      <c r="AE31" s="785"/>
    </row>
    <row r="32" spans="1:31" s="414" customFormat="1" ht="27.75" customHeight="1">
      <c r="A32" s="405">
        <v>2</v>
      </c>
      <c r="B32" s="406">
        <v>1</v>
      </c>
      <c r="C32" s="406">
        <v>2</v>
      </c>
      <c r="D32" s="406">
        <v>2</v>
      </c>
      <c r="E32" s="407">
        <v>9</v>
      </c>
      <c r="F32" s="408" t="s">
        <v>172</v>
      </c>
      <c r="G32" s="51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817">
        <v>500000</v>
      </c>
      <c r="Y32" s="411">
        <f t="shared" si="1"/>
        <v>125000</v>
      </c>
      <c r="Z32" s="411">
        <f t="shared" si="2"/>
        <v>125000</v>
      </c>
      <c r="AA32" s="411">
        <f t="shared" si="3"/>
        <v>125000</v>
      </c>
      <c r="AB32" s="411">
        <f t="shared" si="4"/>
        <v>125000</v>
      </c>
      <c r="AC32" s="413">
        <f t="shared" si="5"/>
        <v>500000</v>
      </c>
      <c r="AD32" s="835"/>
      <c r="AE32" s="785"/>
    </row>
    <row r="33" spans="1:31" s="414" customFormat="1" ht="27.75" customHeight="1">
      <c r="A33" s="405">
        <v>2</v>
      </c>
      <c r="B33" s="406">
        <v>1</v>
      </c>
      <c r="C33" s="406">
        <v>3</v>
      </c>
      <c r="D33" s="406">
        <v>1</v>
      </c>
      <c r="E33" s="407" t="s">
        <v>259</v>
      </c>
      <c r="F33" s="561" t="s">
        <v>524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817">
        <v>500000</v>
      </c>
      <c r="Y33" s="411">
        <f t="shared" si="1"/>
        <v>125000</v>
      </c>
      <c r="Z33" s="411">
        <f t="shared" si="2"/>
        <v>125000</v>
      </c>
      <c r="AA33" s="411">
        <f t="shared" si="3"/>
        <v>125000</v>
      </c>
      <c r="AB33" s="411">
        <f t="shared" si="4"/>
        <v>125000</v>
      </c>
      <c r="AC33" s="413">
        <f t="shared" si="5"/>
        <v>500000</v>
      </c>
      <c r="AD33" s="835"/>
      <c r="AE33" s="785"/>
    </row>
    <row r="34" spans="1:31" s="414" customFormat="1" ht="27.75" customHeight="1">
      <c r="A34" s="405">
        <v>2</v>
      </c>
      <c r="B34" s="406">
        <v>1</v>
      </c>
      <c r="C34" s="406">
        <v>3</v>
      </c>
      <c r="D34" s="406">
        <v>2</v>
      </c>
      <c r="E34" s="407" t="s">
        <v>259</v>
      </c>
      <c r="F34" s="561" t="s">
        <v>175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817">
        <v>500000</v>
      </c>
      <c r="Y34" s="411">
        <f t="shared" si="1"/>
        <v>125000</v>
      </c>
      <c r="Z34" s="411">
        <f t="shared" si="2"/>
        <v>125000</v>
      </c>
      <c r="AA34" s="411">
        <f t="shared" si="3"/>
        <v>125000</v>
      </c>
      <c r="AB34" s="411">
        <f t="shared" si="4"/>
        <v>125000</v>
      </c>
      <c r="AC34" s="413">
        <f t="shared" si="5"/>
        <v>500000</v>
      </c>
      <c r="AD34" s="835"/>
      <c r="AE34" s="785"/>
    </row>
    <row r="35" spans="1:31" s="414" customFormat="1" ht="27.75" customHeight="1">
      <c r="A35" s="819">
        <v>2</v>
      </c>
      <c r="B35" s="820">
        <v>1</v>
      </c>
      <c r="C35" s="820">
        <v>4</v>
      </c>
      <c r="D35" s="820">
        <v>2</v>
      </c>
      <c r="E35" s="407"/>
      <c r="F35" s="615" t="s">
        <v>176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817"/>
      <c r="Y35" s="411"/>
      <c r="Z35" s="411"/>
      <c r="AA35" s="411"/>
      <c r="AB35" s="411"/>
      <c r="AC35" s="413"/>
      <c r="AD35" s="835"/>
      <c r="AE35" s="785"/>
    </row>
    <row r="36" spans="1:31" s="414" customFormat="1" ht="27.75" customHeight="1">
      <c r="A36" s="405">
        <v>2</v>
      </c>
      <c r="B36" s="406">
        <v>1</v>
      </c>
      <c r="C36" s="406">
        <v>4</v>
      </c>
      <c r="D36" s="406">
        <v>2</v>
      </c>
      <c r="E36" s="407" t="s">
        <v>262</v>
      </c>
      <c r="F36" s="561" t="s">
        <v>547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817">
        <v>0</v>
      </c>
      <c r="Y36" s="411">
        <f>+X36/4</f>
        <v>0</v>
      </c>
      <c r="Z36" s="411">
        <f>+X36/4</f>
        <v>0</v>
      </c>
      <c r="AA36" s="411">
        <f>+X36/4</f>
        <v>0</v>
      </c>
      <c r="AB36" s="411">
        <f>+X36/4</f>
        <v>0</v>
      </c>
      <c r="AC36" s="413">
        <f>SUM(Y36:AB36)</f>
        <v>0</v>
      </c>
      <c r="AD36" s="835"/>
      <c r="AE36" s="785"/>
    </row>
    <row r="37" spans="1:31" s="414" customFormat="1" ht="27.75" customHeight="1">
      <c r="A37" s="405">
        <v>2</v>
      </c>
      <c r="B37" s="406">
        <v>1</v>
      </c>
      <c r="C37" s="406">
        <v>4</v>
      </c>
      <c r="D37" s="406">
        <v>2</v>
      </c>
      <c r="E37" s="407" t="s">
        <v>258</v>
      </c>
      <c r="F37" s="561" t="s">
        <v>548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817">
        <v>500000</v>
      </c>
      <c r="Y37" s="411">
        <f>+X37/4</f>
        <v>125000</v>
      </c>
      <c r="Z37" s="411">
        <f>+X37/4</f>
        <v>125000</v>
      </c>
      <c r="AA37" s="411">
        <f>+X37/4</f>
        <v>125000</v>
      </c>
      <c r="AB37" s="411">
        <f>+X37/4</f>
        <v>125000</v>
      </c>
      <c r="AC37" s="413">
        <f>SUM(Y37:AB37)</f>
        <v>500000</v>
      </c>
      <c r="AD37" s="835"/>
      <c r="AE37" s="785"/>
    </row>
    <row r="38" spans="1:31" s="414" customFormat="1" ht="27.75" customHeight="1">
      <c r="A38" s="405">
        <v>2</v>
      </c>
      <c r="B38" s="406">
        <v>1</v>
      </c>
      <c r="C38" s="406">
        <v>5</v>
      </c>
      <c r="D38" s="406">
        <v>1</v>
      </c>
      <c r="E38" s="407"/>
      <c r="F38" s="561" t="s">
        <v>177</v>
      </c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410"/>
      <c r="S38" s="410"/>
      <c r="T38" s="410"/>
      <c r="U38" s="410"/>
      <c r="V38" s="410"/>
      <c r="W38" s="410"/>
      <c r="X38" s="445">
        <v>2000000</v>
      </c>
      <c r="Y38" s="411">
        <f>+X38/4</f>
        <v>500000</v>
      </c>
      <c r="Z38" s="412">
        <f t="shared" ref="Z38:AB40" si="6">+Y38</f>
        <v>500000</v>
      </c>
      <c r="AA38" s="412">
        <f t="shared" si="6"/>
        <v>500000</v>
      </c>
      <c r="AB38" s="412">
        <f t="shared" si="6"/>
        <v>500000</v>
      </c>
      <c r="AC38" s="413">
        <f>+Y38+Z38+AA38+AB38</f>
        <v>2000000</v>
      </c>
      <c r="AD38" s="835"/>
      <c r="AE38" s="785"/>
    </row>
    <row r="39" spans="1:31" s="414" customFormat="1" ht="27.75" customHeight="1">
      <c r="A39" s="405">
        <v>2</v>
      </c>
      <c r="B39" s="406">
        <v>1</v>
      </c>
      <c r="C39" s="406">
        <v>5</v>
      </c>
      <c r="D39" s="406">
        <v>2</v>
      </c>
      <c r="E39" s="614"/>
      <c r="F39" s="561" t="s">
        <v>178</v>
      </c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410"/>
      <c r="S39" s="410"/>
      <c r="T39" s="410"/>
      <c r="U39" s="410"/>
      <c r="V39" s="410"/>
      <c r="W39" s="410"/>
      <c r="X39" s="445">
        <v>2200000</v>
      </c>
      <c r="Y39" s="411">
        <f>+X39/4</f>
        <v>550000</v>
      </c>
      <c r="Z39" s="412">
        <f t="shared" si="6"/>
        <v>550000</v>
      </c>
      <c r="AA39" s="412">
        <f t="shared" si="6"/>
        <v>550000</v>
      </c>
      <c r="AB39" s="412">
        <f t="shared" si="6"/>
        <v>550000</v>
      </c>
      <c r="AC39" s="413">
        <f>+Y39+Z39+AA39+AB39</f>
        <v>2200000</v>
      </c>
      <c r="AD39" s="835"/>
      <c r="AE39" s="785"/>
    </row>
    <row r="40" spans="1:31" s="414" customFormat="1" ht="27.75" customHeight="1">
      <c r="A40" s="405">
        <v>2</v>
      </c>
      <c r="B40" s="406">
        <v>1</v>
      </c>
      <c r="C40" s="406">
        <v>5</v>
      </c>
      <c r="D40" s="406">
        <v>3</v>
      </c>
      <c r="E40" s="614"/>
      <c r="F40" s="561" t="s">
        <v>179</v>
      </c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410"/>
      <c r="S40" s="410"/>
      <c r="T40" s="410"/>
      <c r="U40" s="410"/>
      <c r="V40" s="410"/>
      <c r="W40" s="410"/>
      <c r="X40" s="563">
        <v>500000</v>
      </c>
      <c r="Y40" s="411">
        <f>+X40/4</f>
        <v>125000</v>
      </c>
      <c r="Z40" s="412">
        <f t="shared" si="6"/>
        <v>125000</v>
      </c>
      <c r="AA40" s="412">
        <f t="shared" si="6"/>
        <v>125000</v>
      </c>
      <c r="AB40" s="412">
        <f t="shared" si="6"/>
        <v>125000</v>
      </c>
      <c r="AC40" s="413">
        <f>+Y40+Z40+AA40+AB40</f>
        <v>500000</v>
      </c>
      <c r="AD40" s="835"/>
      <c r="AE40" s="785"/>
    </row>
    <row r="41" spans="1:31" s="575" customFormat="1" ht="27.75" customHeight="1" thickBot="1">
      <c r="A41" s="564"/>
      <c r="B41" s="565"/>
      <c r="C41" s="565"/>
      <c r="D41" s="565"/>
      <c r="E41" s="565"/>
      <c r="F41" s="567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9"/>
      <c r="R41" s="570"/>
      <c r="S41" s="570"/>
      <c r="T41" s="570"/>
      <c r="U41" s="570"/>
      <c r="V41" s="570"/>
      <c r="W41" s="570"/>
      <c r="X41" s="571"/>
      <c r="Y41" s="572"/>
      <c r="Z41" s="573"/>
      <c r="AA41" s="573"/>
      <c r="AB41" s="573"/>
      <c r="AC41" s="574"/>
      <c r="AD41" s="824"/>
      <c r="AE41" s="785"/>
    </row>
    <row r="42" spans="1:31" s="575" customFormat="1" ht="27.75" customHeight="1" thickBot="1">
      <c r="A42" s="576"/>
      <c r="B42" s="576"/>
      <c r="C42" s="576"/>
      <c r="D42" s="576"/>
      <c r="E42" s="576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425"/>
      <c r="Y42" s="578"/>
      <c r="Z42" s="579"/>
      <c r="AA42" s="579"/>
      <c r="AB42" s="579"/>
      <c r="AC42" s="579"/>
      <c r="AD42" s="824"/>
      <c r="AE42" s="785"/>
    </row>
    <row r="43" spans="1:31" s="326" customFormat="1" ht="27.75" customHeight="1" thickBot="1">
      <c r="A43" s="506">
        <v>2</v>
      </c>
      <c r="B43" s="507">
        <v>2</v>
      </c>
      <c r="C43" s="507"/>
      <c r="D43" s="508"/>
      <c r="E43" s="508"/>
      <c r="F43" s="1077" t="s">
        <v>313</v>
      </c>
      <c r="G43" s="1078"/>
      <c r="H43" s="1078"/>
      <c r="I43" s="1078"/>
      <c r="J43" s="1078"/>
      <c r="K43" s="1078"/>
      <c r="L43" s="1078"/>
      <c r="M43" s="1078"/>
      <c r="N43" s="1078"/>
      <c r="O43" s="1078"/>
      <c r="P43" s="1078"/>
      <c r="Q43" s="1078"/>
      <c r="R43" s="509"/>
      <c r="S43" s="509"/>
      <c r="T43" s="509"/>
      <c r="U43" s="509"/>
      <c r="V43" s="509"/>
      <c r="W43" s="509"/>
      <c r="X43" s="510">
        <f t="shared" ref="X43:AC43" si="7">SUM(X45:X74)</f>
        <v>11500000</v>
      </c>
      <c r="Y43" s="510">
        <f t="shared" si="7"/>
        <v>2875000</v>
      </c>
      <c r="Z43" s="510">
        <f t="shared" si="7"/>
        <v>2875000</v>
      </c>
      <c r="AA43" s="510">
        <f t="shared" si="7"/>
        <v>2875000</v>
      </c>
      <c r="AB43" s="510">
        <f t="shared" si="7"/>
        <v>2875000</v>
      </c>
      <c r="AC43" s="510">
        <f t="shared" si="7"/>
        <v>11500000</v>
      </c>
      <c r="AD43" s="839"/>
      <c r="AE43" s="672"/>
    </row>
    <row r="44" spans="1:31" s="326" customFormat="1" ht="27.75" customHeight="1">
      <c r="A44" s="848">
        <v>2</v>
      </c>
      <c r="B44" s="849">
        <v>2</v>
      </c>
      <c r="C44" s="849">
        <v>1</v>
      </c>
      <c r="D44" s="849"/>
      <c r="E44" s="407"/>
      <c r="F44" s="518" t="s">
        <v>56</v>
      </c>
      <c r="G44" s="850"/>
      <c r="H44" s="850"/>
      <c r="I44" s="850"/>
      <c r="J44" s="850"/>
      <c r="K44" s="850"/>
      <c r="L44" s="850"/>
      <c r="M44" s="850"/>
      <c r="N44" s="850"/>
      <c r="O44" s="850"/>
      <c r="P44" s="850"/>
      <c r="Q44" s="851"/>
      <c r="R44" s="852"/>
      <c r="S44" s="852"/>
      <c r="T44" s="852"/>
      <c r="U44" s="852"/>
      <c r="V44" s="852"/>
      <c r="W44" s="852"/>
      <c r="X44" s="853"/>
      <c r="Y44" s="854"/>
      <c r="Z44" s="854"/>
      <c r="AA44" s="854"/>
      <c r="AB44" s="854"/>
      <c r="AC44" s="332"/>
      <c r="AD44" s="839"/>
      <c r="AE44" s="672"/>
    </row>
    <row r="45" spans="1:31" s="326" customFormat="1" ht="27.75" customHeight="1">
      <c r="A45" s="405">
        <v>2</v>
      </c>
      <c r="B45" s="406">
        <v>2</v>
      </c>
      <c r="C45" s="406">
        <v>1</v>
      </c>
      <c r="D45" s="849">
        <v>2</v>
      </c>
      <c r="E45" s="407" t="s">
        <v>259</v>
      </c>
      <c r="F45" s="408" t="s">
        <v>276</v>
      </c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1"/>
      <c r="R45" s="852"/>
      <c r="S45" s="852"/>
      <c r="T45" s="852"/>
      <c r="U45" s="852"/>
      <c r="V45" s="852"/>
      <c r="W45" s="852"/>
      <c r="X45" s="866">
        <v>500000</v>
      </c>
      <c r="Y45" s="411">
        <f>+X45/4</f>
        <v>125000</v>
      </c>
      <c r="Z45" s="412">
        <f t="shared" ref="Z45:AB49" si="8">+Y45</f>
        <v>125000</v>
      </c>
      <c r="AA45" s="412">
        <f t="shared" si="8"/>
        <v>125000</v>
      </c>
      <c r="AB45" s="412">
        <f t="shared" si="8"/>
        <v>125000</v>
      </c>
      <c r="AC45" s="413">
        <f>+Y45+Z45+AA45+AB45</f>
        <v>500000</v>
      </c>
      <c r="AD45" s="839"/>
      <c r="AE45" s="672"/>
    </row>
    <row r="46" spans="1:31" s="326" customFormat="1" ht="27.75" customHeight="1">
      <c r="A46" s="405">
        <v>2</v>
      </c>
      <c r="B46" s="406">
        <v>2</v>
      </c>
      <c r="C46" s="406">
        <v>1</v>
      </c>
      <c r="D46" s="849">
        <v>3</v>
      </c>
      <c r="E46" s="407"/>
      <c r="F46" s="408" t="s">
        <v>181</v>
      </c>
      <c r="G46" s="850"/>
      <c r="H46" s="850"/>
      <c r="I46" s="850"/>
      <c r="J46" s="850"/>
      <c r="K46" s="850"/>
      <c r="L46" s="850"/>
      <c r="M46" s="850"/>
      <c r="N46" s="850"/>
      <c r="O46" s="850"/>
      <c r="P46" s="850"/>
      <c r="Q46" s="851"/>
      <c r="R46" s="852"/>
      <c r="S46" s="852"/>
      <c r="T46" s="852"/>
      <c r="U46" s="852"/>
      <c r="V46" s="852"/>
      <c r="W46" s="852"/>
      <c r="X46" s="855">
        <v>0</v>
      </c>
      <c r="Y46" s="411">
        <f>+X46/4</f>
        <v>0</v>
      </c>
      <c r="Z46" s="412">
        <f t="shared" si="8"/>
        <v>0</v>
      </c>
      <c r="AA46" s="412">
        <f t="shared" si="8"/>
        <v>0</v>
      </c>
      <c r="AB46" s="412">
        <f t="shared" si="8"/>
        <v>0</v>
      </c>
      <c r="AC46" s="413">
        <f>+Y46+Z46+AA46+AB46</f>
        <v>0</v>
      </c>
      <c r="AD46" s="839"/>
      <c r="AE46" s="672"/>
    </row>
    <row r="47" spans="1:31" s="326" customFormat="1" ht="27.75" customHeight="1">
      <c r="A47" s="405">
        <v>2</v>
      </c>
      <c r="B47" s="406">
        <v>2</v>
      </c>
      <c r="C47" s="406">
        <v>1</v>
      </c>
      <c r="D47" s="406">
        <v>5</v>
      </c>
      <c r="E47" s="407" t="s">
        <v>49</v>
      </c>
      <c r="F47" s="562" t="s">
        <v>278</v>
      </c>
      <c r="G47" s="850"/>
      <c r="H47" s="850"/>
      <c r="I47" s="850"/>
      <c r="J47" s="850"/>
      <c r="K47" s="850"/>
      <c r="L47" s="850"/>
      <c r="M47" s="850"/>
      <c r="N47" s="850"/>
      <c r="O47" s="850"/>
      <c r="P47" s="850"/>
      <c r="Q47" s="851"/>
      <c r="R47" s="852"/>
      <c r="S47" s="852"/>
      <c r="T47" s="852"/>
      <c r="U47" s="852"/>
      <c r="V47" s="852"/>
      <c r="W47" s="852"/>
      <c r="X47" s="866">
        <v>200000</v>
      </c>
      <c r="Y47" s="411">
        <f>+X47/4</f>
        <v>50000</v>
      </c>
      <c r="Z47" s="412">
        <f t="shared" si="8"/>
        <v>50000</v>
      </c>
      <c r="AA47" s="412">
        <f t="shared" si="8"/>
        <v>50000</v>
      </c>
      <c r="AB47" s="412">
        <f t="shared" si="8"/>
        <v>50000</v>
      </c>
      <c r="AC47" s="413">
        <f>+Y47+Z47+AA47+AB47</f>
        <v>200000</v>
      </c>
      <c r="AD47" s="839"/>
      <c r="AE47" s="672"/>
    </row>
    <row r="48" spans="1:31" s="326" customFormat="1" ht="27.75" customHeight="1">
      <c r="A48" s="405">
        <v>2</v>
      </c>
      <c r="B48" s="406">
        <v>2</v>
      </c>
      <c r="C48" s="406">
        <v>1</v>
      </c>
      <c r="D48" s="406">
        <v>6</v>
      </c>
      <c r="E48" s="407" t="s">
        <v>49</v>
      </c>
      <c r="F48" s="581" t="s">
        <v>57</v>
      </c>
      <c r="G48" s="850"/>
      <c r="H48" s="850"/>
      <c r="I48" s="850"/>
      <c r="J48" s="850"/>
      <c r="K48" s="850"/>
      <c r="L48" s="850"/>
      <c r="M48" s="850"/>
      <c r="N48" s="850"/>
      <c r="O48" s="850"/>
      <c r="P48" s="850"/>
      <c r="Q48" s="851"/>
      <c r="R48" s="852"/>
      <c r="S48" s="852"/>
      <c r="T48" s="852"/>
      <c r="U48" s="852"/>
      <c r="V48" s="852"/>
      <c r="W48" s="852"/>
      <c r="X48" s="855">
        <v>0</v>
      </c>
      <c r="Y48" s="411">
        <f>+X48/4</f>
        <v>0</v>
      </c>
      <c r="Z48" s="412">
        <f t="shared" si="8"/>
        <v>0</v>
      </c>
      <c r="AA48" s="412">
        <f t="shared" si="8"/>
        <v>0</v>
      </c>
      <c r="AB48" s="412">
        <f t="shared" si="8"/>
        <v>0</v>
      </c>
      <c r="AC48" s="413">
        <f>+Y48+Z48+AA48+AB48</f>
        <v>0</v>
      </c>
      <c r="AD48" s="839"/>
      <c r="AE48" s="672"/>
    </row>
    <row r="49" spans="1:31" s="326" customFormat="1" ht="27.75" customHeight="1">
      <c r="A49" s="405">
        <v>2</v>
      </c>
      <c r="B49" s="406">
        <v>2</v>
      </c>
      <c r="C49" s="406">
        <v>1</v>
      </c>
      <c r="D49" s="406">
        <v>7</v>
      </c>
      <c r="E49" s="407" t="s">
        <v>49</v>
      </c>
      <c r="F49" s="414" t="s">
        <v>182</v>
      </c>
      <c r="G49" s="850"/>
      <c r="H49" s="850"/>
      <c r="I49" s="850"/>
      <c r="J49" s="850"/>
      <c r="K49" s="850"/>
      <c r="L49" s="850"/>
      <c r="M49" s="850"/>
      <c r="N49" s="850"/>
      <c r="O49" s="850"/>
      <c r="P49" s="850"/>
      <c r="Q49" s="851"/>
      <c r="R49" s="852"/>
      <c r="S49" s="852"/>
      <c r="T49" s="852"/>
      <c r="U49" s="852"/>
      <c r="V49" s="852"/>
      <c r="W49" s="852"/>
      <c r="X49" s="855">
        <v>0</v>
      </c>
      <c r="Y49" s="411">
        <f>+X49/4</f>
        <v>0</v>
      </c>
      <c r="Z49" s="412">
        <f t="shared" si="8"/>
        <v>0</v>
      </c>
      <c r="AA49" s="412">
        <f t="shared" si="8"/>
        <v>0</v>
      </c>
      <c r="AB49" s="412">
        <f t="shared" si="8"/>
        <v>0</v>
      </c>
      <c r="AC49" s="413">
        <f>+Y49+Z49+AA49+AB49</f>
        <v>0</v>
      </c>
      <c r="AD49" s="839"/>
      <c r="AE49" s="672"/>
    </row>
    <row r="50" spans="1:31" s="414" customFormat="1" ht="27.75" customHeight="1">
      <c r="A50" s="648">
        <v>2</v>
      </c>
      <c r="B50" s="649">
        <v>2</v>
      </c>
      <c r="C50" s="649">
        <v>2</v>
      </c>
      <c r="D50" s="406"/>
      <c r="E50" s="407"/>
      <c r="F50" s="546" t="s">
        <v>126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409"/>
      <c r="R50" s="410"/>
      <c r="S50" s="410"/>
      <c r="T50" s="410"/>
      <c r="U50" s="410"/>
      <c r="V50" s="410"/>
      <c r="W50" s="410"/>
      <c r="X50" s="445"/>
      <c r="Y50" s="411"/>
      <c r="Z50" s="410"/>
      <c r="AA50" s="410"/>
      <c r="AB50" s="410"/>
      <c r="AC50" s="519"/>
      <c r="AD50" s="835"/>
      <c r="AE50" s="785"/>
    </row>
    <row r="51" spans="1:31" s="414" customFormat="1" ht="27.75" customHeight="1">
      <c r="A51" s="405">
        <v>2</v>
      </c>
      <c r="B51" s="406">
        <v>2</v>
      </c>
      <c r="C51" s="406">
        <v>2</v>
      </c>
      <c r="D51" s="406">
        <v>1</v>
      </c>
      <c r="E51" s="407"/>
      <c r="F51" s="562" t="s">
        <v>58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445">
        <v>6000000</v>
      </c>
      <c r="Y51" s="411">
        <f>+X51/4</f>
        <v>1500000</v>
      </c>
      <c r="Z51" s="412">
        <f t="shared" ref="Z51:AB55" si="9">+Y51</f>
        <v>1500000</v>
      </c>
      <c r="AA51" s="412">
        <f t="shared" si="9"/>
        <v>1500000</v>
      </c>
      <c r="AB51" s="412">
        <f t="shared" si="9"/>
        <v>1500000</v>
      </c>
      <c r="AC51" s="413">
        <f>+Y51+Z51+AA51+AB51</f>
        <v>6000000</v>
      </c>
      <c r="AD51" s="835"/>
      <c r="AE51" s="785"/>
    </row>
    <row r="52" spans="1:31" s="414" customFormat="1" ht="27.75" customHeight="1">
      <c r="A52" s="405">
        <v>2</v>
      </c>
      <c r="B52" s="406">
        <v>2</v>
      </c>
      <c r="C52" s="406">
        <v>2</v>
      </c>
      <c r="D52" s="406">
        <v>2</v>
      </c>
      <c r="E52" s="407" t="s">
        <v>49</v>
      </c>
      <c r="F52" s="561" t="s">
        <v>59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445">
        <v>900000</v>
      </c>
      <c r="Y52" s="411">
        <f>+X52/4</f>
        <v>225000</v>
      </c>
      <c r="Z52" s="412">
        <f>+Y52</f>
        <v>225000</v>
      </c>
      <c r="AA52" s="412">
        <f>+Z52</f>
        <v>225000</v>
      </c>
      <c r="AB52" s="412">
        <f>+AA52</f>
        <v>225000</v>
      </c>
      <c r="AC52" s="413">
        <f>+Y52+Z52+AA52+AB52</f>
        <v>900000</v>
      </c>
      <c r="AD52" s="835"/>
      <c r="AE52" s="785"/>
    </row>
    <row r="53" spans="1:31" s="414" customFormat="1" ht="27.75" customHeight="1">
      <c r="A53" s="648">
        <v>2</v>
      </c>
      <c r="B53" s="649">
        <v>2</v>
      </c>
      <c r="C53" s="649">
        <v>3</v>
      </c>
      <c r="D53" s="406"/>
      <c r="E53" s="407"/>
      <c r="F53" s="615" t="s">
        <v>60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445"/>
      <c r="Y53" s="411"/>
      <c r="Z53" s="412"/>
      <c r="AA53" s="412"/>
      <c r="AB53" s="412"/>
      <c r="AC53" s="413"/>
      <c r="AD53" s="835"/>
      <c r="AE53" s="785"/>
    </row>
    <row r="54" spans="1:31" s="414" customFormat="1" ht="27.75" customHeight="1">
      <c r="A54" s="405">
        <v>2</v>
      </c>
      <c r="B54" s="406">
        <v>2</v>
      </c>
      <c r="C54" s="406">
        <v>3</v>
      </c>
      <c r="D54" s="406">
        <v>1</v>
      </c>
      <c r="E54" s="407"/>
      <c r="F54" s="561" t="s">
        <v>132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10"/>
      <c r="S54" s="410"/>
      <c r="T54" s="410"/>
      <c r="U54" s="410"/>
      <c r="V54" s="410"/>
      <c r="W54" s="410"/>
      <c r="X54" s="411">
        <v>500000</v>
      </c>
      <c r="Y54" s="411">
        <f>+X54/4</f>
        <v>125000</v>
      </c>
      <c r="Z54" s="412">
        <f t="shared" si="9"/>
        <v>125000</v>
      </c>
      <c r="AA54" s="412">
        <f t="shared" si="9"/>
        <v>125000</v>
      </c>
      <c r="AB54" s="412">
        <f t="shared" si="9"/>
        <v>125000</v>
      </c>
      <c r="AC54" s="413">
        <f>+Y54+Z54+AA54+AB54</f>
        <v>500000</v>
      </c>
      <c r="AD54" s="835"/>
      <c r="AE54" s="785"/>
    </row>
    <row r="55" spans="1:31" s="414" customFormat="1" ht="27.75" customHeight="1">
      <c r="A55" s="405">
        <v>2</v>
      </c>
      <c r="B55" s="406">
        <v>2</v>
      </c>
      <c r="C55" s="406">
        <v>3</v>
      </c>
      <c r="D55" s="406">
        <v>2</v>
      </c>
      <c r="E55" s="407"/>
      <c r="F55" s="561" t="s">
        <v>61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10"/>
      <c r="S55" s="410"/>
      <c r="T55" s="410"/>
      <c r="U55" s="410"/>
      <c r="V55" s="410"/>
      <c r="W55" s="410"/>
      <c r="X55" s="445">
        <v>100000</v>
      </c>
      <c r="Y55" s="411">
        <f>+X55/4</f>
        <v>25000</v>
      </c>
      <c r="Z55" s="412">
        <f t="shared" si="9"/>
        <v>25000</v>
      </c>
      <c r="AA55" s="412">
        <f t="shared" si="9"/>
        <v>25000</v>
      </c>
      <c r="AB55" s="412">
        <f t="shared" si="9"/>
        <v>25000</v>
      </c>
      <c r="AC55" s="413">
        <f>+Y55+Z55+AA55+AB55</f>
        <v>100000</v>
      </c>
      <c r="AD55" s="835"/>
      <c r="AE55" s="785"/>
    </row>
    <row r="56" spans="1:31" s="414" customFormat="1" ht="27.75" customHeight="1">
      <c r="A56" s="405">
        <v>2</v>
      </c>
      <c r="B56" s="406">
        <v>2</v>
      </c>
      <c r="C56" s="406">
        <v>4</v>
      </c>
      <c r="D56" s="406">
        <v>1</v>
      </c>
      <c r="E56" s="407" t="s">
        <v>259</v>
      </c>
      <c r="F56" s="561" t="s">
        <v>130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10"/>
      <c r="S56" s="410"/>
      <c r="T56" s="410"/>
      <c r="U56" s="410"/>
      <c r="V56" s="410"/>
      <c r="W56" s="410"/>
      <c r="X56" s="445">
        <v>250000</v>
      </c>
      <c r="Y56" s="411">
        <f>+X56/4</f>
        <v>62500</v>
      </c>
      <c r="Z56" s="412">
        <f t="shared" ref="Z56:AB58" si="10">+Y56</f>
        <v>62500</v>
      </c>
      <c r="AA56" s="412">
        <f t="shared" si="10"/>
        <v>62500</v>
      </c>
      <c r="AB56" s="412">
        <f t="shared" si="10"/>
        <v>62500</v>
      </c>
      <c r="AC56" s="413">
        <f>+Y56+Z56+AA56+AB56</f>
        <v>250000</v>
      </c>
      <c r="AD56" s="835"/>
      <c r="AE56" s="785"/>
    </row>
    <row r="57" spans="1:31" s="414" customFormat="1" ht="27.75" customHeight="1">
      <c r="A57" s="405">
        <v>2</v>
      </c>
      <c r="B57" s="406">
        <v>2</v>
      </c>
      <c r="C57" s="406">
        <v>4</v>
      </c>
      <c r="D57" s="406">
        <v>2</v>
      </c>
      <c r="E57" s="407" t="s">
        <v>259</v>
      </c>
      <c r="F57" s="408" t="s">
        <v>269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445">
        <v>50000</v>
      </c>
      <c r="Y57" s="411">
        <f>+X57/4</f>
        <v>12500</v>
      </c>
      <c r="Z57" s="412">
        <f t="shared" si="10"/>
        <v>12500</v>
      </c>
      <c r="AA57" s="412">
        <f t="shared" si="10"/>
        <v>12500</v>
      </c>
      <c r="AB57" s="412">
        <f t="shared" si="10"/>
        <v>12500</v>
      </c>
      <c r="AC57" s="413">
        <f>+Y57+Z57+AA57+AB57</f>
        <v>50000</v>
      </c>
      <c r="AD57" s="835"/>
      <c r="AE57" s="785"/>
    </row>
    <row r="58" spans="1:31" s="414" customFormat="1" ht="27.75" customHeight="1">
      <c r="A58" s="405">
        <v>2</v>
      </c>
      <c r="B58" s="406">
        <v>2</v>
      </c>
      <c r="C58" s="406">
        <v>4</v>
      </c>
      <c r="D58" s="406">
        <v>4</v>
      </c>
      <c r="E58" s="407" t="s">
        <v>259</v>
      </c>
      <c r="F58" s="408" t="s">
        <v>371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445">
        <v>200000</v>
      </c>
      <c r="Y58" s="411">
        <f>+X58/4</f>
        <v>50000</v>
      </c>
      <c r="Z58" s="412">
        <f t="shared" si="10"/>
        <v>50000</v>
      </c>
      <c r="AA58" s="412">
        <f t="shared" si="10"/>
        <v>50000</v>
      </c>
      <c r="AB58" s="412">
        <f t="shared" si="10"/>
        <v>50000</v>
      </c>
      <c r="AC58" s="413">
        <f>+Y58+Z58+AA58+AB58</f>
        <v>200000</v>
      </c>
      <c r="AD58" s="835"/>
      <c r="AE58" s="785"/>
    </row>
    <row r="59" spans="1:31" s="414" customFormat="1" ht="27.75" customHeight="1">
      <c r="A59" s="648">
        <v>2</v>
      </c>
      <c r="B59" s="649">
        <v>2</v>
      </c>
      <c r="C59" s="649">
        <v>5</v>
      </c>
      <c r="D59" s="406"/>
      <c r="E59" s="407"/>
      <c r="F59" s="546" t="s">
        <v>185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445"/>
      <c r="Y59" s="411"/>
      <c r="Z59" s="412"/>
      <c r="AA59" s="412"/>
      <c r="AB59" s="412"/>
      <c r="AC59" s="413"/>
      <c r="AD59" s="835"/>
      <c r="AE59" s="785"/>
    </row>
    <row r="60" spans="1:31" s="414" customFormat="1" ht="27.75" customHeight="1">
      <c r="A60" s="405">
        <v>2</v>
      </c>
      <c r="B60" s="406">
        <v>2</v>
      </c>
      <c r="C60" s="406">
        <v>5</v>
      </c>
      <c r="D60" s="406">
        <v>1</v>
      </c>
      <c r="E60" s="407" t="s">
        <v>259</v>
      </c>
      <c r="F60" s="562" t="s">
        <v>124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445">
        <v>50000</v>
      </c>
      <c r="Y60" s="411">
        <f>+X60/4</f>
        <v>12500</v>
      </c>
      <c r="Z60" s="412">
        <f t="shared" ref="Z60:AB63" si="11">+Y60</f>
        <v>12500</v>
      </c>
      <c r="AA60" s="412">
        <f t="shared" si="11"/>
        <v>12500</v>
      </c>
      <c r="AB60" s="412">
        <f t="shared" si="11"/>
        <v>12500</v>
      </c>
      <c r="AC60" s="413">
        <f>+Y60+Z60+AA60+AB60</f>
        <v>50000</v>
      </c>
      <c r="AD60" s="835"/>
      <c r="AE60" s="785"/>
    </row>
    <row r="61" spans="1:31" s="414" customFormat="1" ht="27.75" customHeight="1">
      <c r="A61" s="405">
        <v>2</v>
      </c>
      <c r="B61" s="406">
        <v>2</v>
      </c>
      <c r="C61" s="406">
        <v>5</v>
      </c>
      <c r="D61" s="406">
        <v>3</v>
      </c>
      <c r="E61" s="407" t="s">
        <v>259</v>
      </c>
      <c r="F61" s="408" t="s">
        <v>267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445">
        <v>50000</v>
      </c>
      <c r="Y61" s="411">
        <f>+X61/4</f>
        <v>12500</v>
      </c>
      <c r="Z61" s="412">
        <f t="shared" si="11"/>
        <v>12500</v>
      </c>
      <c r="AA61" s="412">
        <f t="shared" si="11"/>
        <v>12500</v>
      </c>
      <c r="AB61" s="412">
        <f t="shared" si="11"/>
        <v>12500</v>
      </c>
      <c r="AC61" s="413">
        <f>+Y61+Z61+AA61+AB61</f>
        <v>50000</v>
      </c>
      <c r="AD61" s="835"/>
      <c r="AE61" s="785"/>
    </row>
    <row r="62" spans="1:31" s="414" customFormat="1" ht="27.75" customHeight="1">
      <c r="A62" s="848">
        <v>2</v>
      </c>
      <c r="B62" s="849">
        <v>2</v>
      </c>
      <c r="C62" s="849">
        <v>5</v>
      </c>
      <c r="D62" s="849">
        <v>4</v>
      </c>
      <c r="E62" s="407" t="s">
        <v>259</v>
      </c>
      <c r="F62" s="561" t="s">
        <v>186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445">
        <v>1200000</v>
      </c>
      <c r="Y62" s="411">
        <f>+X62/4</f>
        <v>300000</v>
      </c>
      <c r="Z62" s="412">
        <f t="shared" si="11"/>
        <v>300000</v>
      </c>
      <c r="AA62" s="412">
        <f t="shared" si="11"/>
        <v>300000</v>
      </c>
      <c r="AB62" s="412">
        <f t="shared" si="11"/>
        <v>300000</v>
      </c>
      <c r="AC62" s="413">
        <f>+Y62+Z62+AA62+AB62</f>
        <v>1200000</v>
      </c>
      <c r="AD62" s="835"/>
      <c r="AE62" s="785"/>
    </row>
    <row r="63" spans="1:31" s="414" customFormat="1" ht="27.75" customHeight="1">
      <c r="A63" s="848">
        <v>2</v>
      </c>
      <c r="B63" s="849">
        <v>2</v>
      </c>
      <c r="C63" s="849">
        <v>5</v>
      </c>
      <c r="D63" s="849">
        <v>8</v>
      </c>
      <c r="E63" s="407" t="s">
        <v>259</v>
      </c>
      <c r="F63" s="562" t="s">
        <v>224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445">
        <v>0</v>
      </c>
      <c r="Y63" s="411">
        <f>+X63/4</f>
        <v>0</v>
      </c>
      <c r="Z63" s="412">
        <f t="shared" si="11"/>
        <v>0</v>
      </c>
      <c r="AA63" s="412">
        <f t="shared" si="11"/>
        <v>0</v>
      </c>
      <c r="AB63" s="412">
        <f t="shared" si="11"/>
        <v>0</v>
      </c>
      <c r="AC63" s="413">
        <f>+Y63+Z63+AA63+AB63</f>
        <v>0</v>
      </c>
      <c r="AD63" s="835"/>
      <c r="AE63" s="785"/>
    </row>
    <row r="64" spans="1:31" s="414" customFormat="1" ht="27.75" customHeight="1">
      <c r="A64" s="648">
        <v>2</v>
      </c>
      <c r="B64" s="649">
        <v>2</v>
      </c>
      <c r="C64" s="649">
        <v>6</v>
      </c>
      <c r="D64" s="406"/>
      <c r="E64" s="407"/>
      <c r="F64" s="615" t="s">
        <v>187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445"/>
      <c r="Y64" s="411"/>
      <c r="Z64" s="412"/>
      <c r="AA64" s="412"/>
      <c r="AB64" s="412"/>
      <c r="AC64" s="413"/>
      <c r="AD64" s="835"/>
      <c r="AE64" s="785"/>
    </row>
    <row r="65" spans="1:31" s="414" customFormat="1" ht="27.75" customHeight="1">
      <c r="A65" s="405">
        <v>2</v>
      </c>
      <c r="B65" s="406">
        <v>2</v>
      </c>
      <c r="C65" s="406">
        <v>6</v>
      </c>
      <c r="D65" s="406">
        <v>1</v>
      </c>
      <c r="E65" s="407" t="s">
        <v>259</v>
      </c>
      <c r="F65" s="581" t="s">
        <v>188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445">
        <v>0</v>
      </c>
      <c r="Y65" s="411">
        <f>+X65/4</f>
        <v>0</v>
      </c>
      <c r="Z65" s="412">
        <f t="shared" ref="Z65:AB67" si="12">+Y65</f>
        <v>0</v>
      </c>
      <c r="AA65" s="412">
        <f t="shared" si="12"/>
        <v>0</v>
      </c>
      <c r="AB65" s="412">
        <f t="shared" si="12"/>
        <v>0</v>
      </c>
      <c r="AC65" s="413">
        <f>+Y65+Z65+AA65+AB65</f>
        <v>0</v>
      </c>
      <c r="AD65" s="835"/>
      <c r="AE65" s="785"/>
    </row>
    <row r="66" spans="1:31" s="414" customFormat="1" ht="27.75" customHeight="1">
      <c r="A66" s="405">
        <v>2</v>
      </c>
      <c r="B66" s="406">
        <v>2</v>
      </c>
      <c r="C66" s="406">
        <v>6</v>
      </c>
      <c r="D66" s="406">
        <v>2</v>
      </c>
      <c r="E66" s="407" t="s">
        <v>259</v>
      </c>
      <c r="F66" s="581" t="s">
        <v>354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445">
        <v>0</v>
      </c>
      <c r="Y66" s="411">
        <f>+X66/4</f>
        <v>0</v>
      </c>
      <c r="Z66" s="412">
        <f t="shared" si="12"/>
        <v>0</v>
      </c>
      <c r="AA66" s="412">
        <f t="shared" si="12"/>
        <v>0</v>
      </c>
      <c r="AB66" s="412">
        <f t="shared" si="12"/>
        <v>0</v>
      </c>
      <c r="AC66" s="413">
        <f>+Y66+Z66+AA66+AB66</f>
        <v>0</v>
      </c>
      <c r="AD66" s="835"/>
      <c r="AE66" s="785"/>
    </row>
    <row r="67" spans="1:31" s="414" customFormat="1" ht="27.75" customHeight="1">
      <c r="A67" s="405">
        <v>2</v>
      </c>
      <c r="B67" s="406">
        <v>2</v>
      </c>
      <c r="C67" s="406">
        <v>6</v>
      </c>
      <c r="D67" s="406">
        <v>3</v>
      </c>
      <c r="E67" s="407"/>
      <c r="F67" s="561" t="s">
        <v>62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445">
        <v>0</v>
      </c>
      <c r="Y67" s="411">
        <f>+X67/4</f>
        <v>0</v>
      </c>
      <c r="Z67" s="412">
        <f t="shared" si="12"/>
        <v>0</v>
      </c>
      <c r="AA67" s="412">
        <f t="shared" si="12"/>
        <v>0</v>
      </c>
      <c r="AB67" s="412">
        <f t="shared" si="12"/>
        <v>0</v>
      </c>
      <c r="AC67" s="413">
        <f>+Y67+Z67+AA67+AB67</f>
        <v>0</v>
      </c>
      <c r="AD67" s="835"/>
      <c r="AE67" s="785"/>
    </row>
    <row r="68" spans="1:31" s="414" customFormat="1" ht="27.75" customHeight="1">
      <c r="A68" s="648">
        <v>2</v>
      </c>
      <c r="B68" s="649">
        <v>2</v>
      </c>
      <c r="C68" s="649">
        <v>7</v>
      </c>
      <c r="D68" s="406"/>
      <c r="E68" s="407"/>
      <c r="F68" s="615" t="s">
        <v>63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445"/>
      <c r="Y68" s="411"/>
      <c r="Z68" s="412"/>
      <c r="AA68" s="412"/>
      <c r="AB68" s="412"/>
      <c r="AC68" s="413"/>
      <c r="AD68" s="835"/>
      <c r="AE68" s="785"/>
    </row>
    <row r="69" spans="1:31" s="414" customFormat="1" ht="27.75" customHeight="1">
      <c r="A69" s="405">
        <v>2</v>
      </c>
      <c r="B69" s="406">
        <v>2</v>
      </c>
      <c r="C69" s="406">
        <v>7</v>
      </c>
      <c r="D69" s="406">
        <v>1</v>
      </c>
      <c r="E69" s="614" t="s">
        <v>49</v>
      </c>
      <c r="F69" s="408" t="s">
        <v>64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445">
        <v>1000000</v>
      </c>
      <c r="Y69" s="411">
        <f>+X69/4</f>
        <v>250000</v>
      </c>
      <c r="Z69" s="412">
        <f t="shared" ref="Z69:AB70" si="13">+Y69</f>
        <v>250000</v>
      </c>
      <c r="AA69" s="412">
        <f t="shared" si="13"/>
        <v>250000</v>
      </c>
      <c r="AB69" s="412">
        <f t="shared" si="13"/>
        <v>250000</v>
      </c>
      <c r="AC69" s="413">
        <f>+Y69+Z69+AA69+AB69</f>
        <v>1000000</v>
      </c>
      <c r="AD69" s="835"/>
      <c r="AE69" s="785"/>
    </row>
    <row r="70" spans="1:31" s="414" customFormat="1" ht="27.75" customHeight="1">
      <c r="A70" s="405">
        <v>2</v>
      </c>
      <c r="B70" s="406">
        <v>2</v>
      </c>
      <c r="C70" s="406">
        <v>7</v>
      </c>
      <c r="D70" s="406">
        <v>2</v>
      </c>
      <c r="E70" s="614" t="s">
        <v>49</v>
      </c>
      <c r="F70" s="408" t="s">
        <v>353</v>
      </c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409"/>
      <c r="R70" s="410"/>
      <c r="S70" s="410"/>
      <c r="T70" s="410"/>
      <c r="U70" s="410"/>
      <c r="V70" s="410"/>
      <c r="W70" s="410"/>
      <c r="X70" s="445">
        <v>0</v>
      </c>
      <c r="Y70" s="411">
        <f>+X70/4</f>
        <v>0</v>
      </c>
      <c r="Z70" s="412">
        <f t="shared" si="13"/>
        <v>0</v>
      </c>
      <c r="AA70" s="412">
        <f t="shared" si="13"/>
        <v>0</v>
      </c>
      <c r="AB70" s="412">
        <f t="shared" si="13"/>
        <v>0</v>
      </c>
      <c r="AC70" s="413">
        <f>+Y70+Z70+AA70+AB70</f>
        <v>0</v>
      </c>
      <c r="AD70" s="835"/>
      <c r="AE70" s="785"/>
    </row>
    <row r="71" spans="1:31" s="414" customFormat="1" ht="27.75" customHeight="1">
      <c r="A71" s="405">
        <v>2</v>
      </c>
      <c r="B71" s="406">
        <v>2</v>
      </c>
      <c r="C71" s="406">
        <v>7</v>
      </c>
      <c r="D71" s="406">
        <v>2</v>
      </c>
      <c r="E71" s="407" t="s">
        <v>262</v>
      </c>
      <c r="F71" s="408" t="s">
        <v>65</v>
      </c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409"/>
      <c r="R71" s="410"/>
      <c r="S71" s="410"/>
      <c r="T71" s="410"/>
      <c r="U71" s="410"/>
      <c r="V71" s="410"/>
      <c r="W71" s="410"/>
      <c r="X71" s="445">
        <v>500000</v>
      </c>
      <c r="Y71" s="411">
        <f>+X71/4</f>
        <v>125000</v>
      </c>
      <c r="Z71" s="412">
        <f t="shared" ref="Z71:AB73" si="14">+Y71</f>
        <v>125000</v>
      </c>
      <c r="AA71" s="412">
        <f t="shared" si="14"/>
        <v>125000</v>
      </c>
      <c r="AB71" s="412">
        <f t="shared" si="14"/>
        <v>125000</v>
      </c>
      <c r="AC71" s="413">
        <f>+Y71+Z71+AA71+AB71</f>
        <v>500000</v>
      </c>
      <c r="AD71" s="835"/>
      <c r="AE71" s="785"/>
    </row>
    <row r="72" spans="1:31" s="414" customFormat="1" ht="27.75" customHeight="1">
      <c r="A72" s="405">
        <v>2</v>
      </c>
      <c r="B72" s="406">
        <v>2</v>
      </c>
      <c r="C72" s="406">
        <v>7</v>
      </c>
      <c r="D72" s="406">
        <v>2</v>
      </c>
      <c r="E72" s="407" t="s">
        <v>144</v>
      </c>
      <c r="F72" s="561" t="s">
        <v>568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445">
        <v>0</v>
      </c>
      <c r="Y72" s="411">
        <f>+X72/4</f>
        <v>0</v>
      </c>
      <c r="Z72" s="412">
        <f t="shared" si="14"/>
        <v>0</v>
      </c>
      <c r="AA72" s="412">
        <f t="shared" si="14"/>
        <v>0</v>
      </c>
      <c r="AB72" s="412">
        <f t="shared" si="14"/>
        <v>0</v>
      </c>
      <c r="AC72" s="413">
        <f>+Y72+Z72+AA72+AB72</f>
        <v>0</v>
      </c>
      <c r="AD72" s="835"/>
      <c r="AE72" s="785"/>
    </row>
    <row r="73" spans="1:31" s="414" customFormat="1" ht="27.75" customHeight="1">
      <c r="A73" s="405">
        <v>2</v>
      </c>
      <c r="B73" s="406">
        <v>2</v>
      </c>
      <c r="C73" s="406">
        <v>7</v>
      </c>
      <c r="D73" s="406">
        <v>2</v>
      </c>
      <c r="E73" s="407" t="s">
        <v>260</v>
      </c>
      <c r="F73" s="561" t="s">
        <v>284</v>
      </c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409"/>
      <c r="R73" s="410"/>
      <c r="S73" s="410"/>
      <c r="T73" s="410"/>
      <c r="U73" s="410"/>
      <c r="V73" s="410"/>
      <c r="W73" s="410"/>
      <c r="X73" s="445">
        <v>0</v>
      </c>
      <c r="Y73" s="411">
        <f>+X73/4</f>
        <v>0</v>
      </c>
      <c r="Z73" s="412">
        <f t="shared" si="14"/>
        <v>0</v>
      </c>
      <c r="AA73" s="412">
        <f t="shared" si="14"/>
        <v>0</v>
      </c>
      <c r="AB73" s="412">
        <f t="shared" si="14"/>
        <v>0</v>
      </c>
      <c r="AC73" s="413">
        <f>+Y73+Z73+AA73+AB73</f>
        <v>0</v>
      </c>
      <c r="AD73" s="835"/>
      <c r="AE73" s="785"/>
    </row>
    <row r="74" spans="1:31" s="575" customFormat="1" ht="27.75" customHeight="1" thickBot="1">
      <c r="A74" s="603"/>
      <c r="B74" s="604"/>
      <c r="C74" s="604"/>
      <c r="D74" s="604"/>
      <c r="E74" s="630"/>
      <c r="F74" s="40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9"/>
      <c r="R74" s="570"/>
      <c r="S74" s="570"/>
      <c r="T74" s="570"/>
      <c r="U74" s="570"/>
      <c r="V74" s="570"/>
      <c r="W74" s="570"/>
      <c r="X74" s="571"/>
      <c r="Y74" s="572"/>
      <c r="Z74" s="573"/>
      <c r="AA74" s="573"/>
      <c r="AB74" s="573"/>
      <c r="AC74" s="574"/>
      <c r="AD74" s="824"/>
      <c r="AE74" s="785"/>
    </row>
    <row r="75" spans="1:31" s="575" customFormat="1" ht="27.75" customHeight="1" thickBot="1">
      <c r="A75" s="665"/>
      <c r="B75" s="666"/>
      <c r="C75" s="666"/>
      <c r="D75" s="666"/>
      <c r="E75" s="666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6"/>
      <c r="Y75" s="578"/>
      <c r="Z75" s="579"/>
      <c r="AA75" s="579"/>
      <c r="AB75" s="579"/>
      <c r="AC75" s="618"/>
      <c r="AD75" s="824"/>
      <c r="AE75" s="785"/>
    </row>
    <row r="76" spans="1:31" s="324" customFormat="1" ht="27.75" customHeight="1" thickBot="1">
      <c r="A76" s="319">
        <v>2</v>
      </c>
      <c r="B76" s="320">
        <v>3</v>
      </c>
      <c r="C76" s="320"/>
      <c r="D76" s="321"/>
      <c r="E76" s="582"/>
      <c r="F76" s="1063" t="s">
        <v>145</v>
      </c>
      <c r="G76" s="1058"/>
      <c r="H76" s="1058"/>
      <c r="I76" s="1058"/>
      <c r="J76" s="1058"/>
      <c r="K76" s="1058"/>
      <c r="L76" s="1058"/>
      <c r="M76" s="1058"/>
      <c r="N76" s="1058"/>
      <c r="O76" s="1058"/>
      <c r="P76" s="1058"/>
      <c r="Q76" s="1058"/>
      <c r="R76" s="322"/>
      <c r="S76" s="322"/>
      <c r="T76" s="322"/>
      <c r="U76" s="322"/>
      <c r="V76" s="322"/>
      <c r="W76" s="322"/>
      <c r="X76" s="323">
        <f t="shared" ref="X76:AC76" si="15">SUM(X77:X95)</f>
        <v>8923101</v>
      </c>
      <c r="Y76" s="323">
        <f t="shared" si="15"/>
        <v>2230775.25</v>
      </c>
      <c r="Z76" s="323">
        <f t="shared" si="15"/>
        <v>2230775.25</v>
      </c>
      <c r="AA76" s="323">
        <f t="shared" si="15"/>
        <v>2230775.25</v>
      </c>
      <c r="AB76" s="323">
        <f t="shared" si="15"/>
        <v>2230775.25</v>
      </c>
      <c r="AC76" s="451">
        <f t="shared" si="15"/>
        <v>8923101</v>
      </c>
      <c r="AD76" s="826"/>
      <c r="AE76" s="672"/>
    </row>
    <row r="77" spans="1:31" s="414" customFormat="1" ht="35.25" customHeight="1">
      <c r="A77" s="633">
        <v>2</v>
      </c>
      <c r="B77" s="585">
        <v>3</v>
      </c>
      <c r="C77" s="585">
        <v>1</v>
      </c>
      <c r="D77" s="585"/>
      <c r="E77" s="584"/>
      <c r="F77" s="587" t="s">
        <v>67</v>
      </c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590"/>
      <c r="R77" s="588"/>
      <c r="S77" s="590"/>
      <c r="T77" s="589"/>
      <c r="U77" s="590"/>
      <c r="V77" s="589"/>
      <c r="W77" s="589"/>
      <c r="X77" s="592"/>
      <c r="Y77" s="592"/>
      <c r="Z77" s="592"/>
      <c r="AA77" s="592"/>
      <c r="AB77" s="592"/>
      <c r="AC77" s="593"/>
      <c r="AD77" s="835"/>
      <c r="AE77" s="785"/>
    </row>
    <row r="78" spans="1:31" s="414" customFormat="1" ht="35.25" customHeight="1">
      <c r="A78" s="405">
        <v>2</v>
      </c>
      <c r="B78" s="406">
        <v>3</v>
      </c>
      <c r="C78" s="406">
        <v>1</v>
      </c>
      <c r="D78" s="406">
        <v>1</v>
      </c>
      <c r="E78" s="515" t="s">
        <v>259</v>
      </c>
      <c r="F78" s="408" t="s">
        <v>68</v>
      </c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408"/>
      <c r="S78" s="409"/>
      <c r="T78" s="408"/>
      <c r="U78" s="409"/>
      <c r="V78" s="408"/>
      <c r="W78" s="410"/>
      <c r="X78" s="445">
        <v>200000</v>
      </c>
      <c r="Y78" s="411">
        <f t="shared" ref="Y78:Y95" si="16">+X78/4</f>
        <v>50000</v>
      </c>
      <c r="Z78" s="412">
        <f t="shared" ref="Z78:AB84" si="17">+Y78</f>
        <v>50000</v>
      </c>
      <c r="AA78" s="412">
        <f t="shared" si="17"/>
        <v>50000</v>
      </c>
      <c r="AB78" s="412">
        <f t="shared" si="17"/>
        <v>50000</v>
      </c>
      <c r="AC78" s="413">
        <f t="shared" ref="AC78:AC95" si="18">+Y78+Z78+AA78+AB78</f>
        <v>200000</v>
      </c>
      <c r="AD78" s="835"/>
      <c r="AE78" s="785"/>
    </row>
    <row r="79" spans="1:31" s="414" customFormat="1" ht="35.25" customHeight="1">
      <c r="A79" s="405">
        <v>2</v>
      </c>
      <c r="B79" s="406">
        <v>3</v>
      </c>
      <c r="C79" s="406">
        <v>1</v>
      </c>
      <c r="D79" s="406">
        <v>3</v>
      </c>
      <c r="E79" s="515" t="s">
        <v>259</v>
      </c>
      <c r="F79" s="408" t="s">
        <v>305</v>
      </c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408"/>
      <c r="S79" s="409"/>
      <c r="T79" s="408"/>
      <c r="U79" s="409"/>
      <c r="V79" s="408"/>
      <c r="W79" s="410"/>
      <c r="X79" s="445">
        <v>50000</v>
      </c>
      <c r="Y79" s="411">
        <f>+X79/4</f>
        <v>12500</v>
      </c>
      <c r="Z79" s="412">
        <f t="shared" si="17"/>
        <v>12500</v>
      </c>
      <c r="AA79" s="412">
        <f t="shared" si="17"/>
        <v>12500</v>
      </c>
      <c r="AB79" s="412">
        <f t="shared" si="17"/>
        <v>12500</v>
      </c>
      <c r="AC79" s="413">
        <f>+Y79+Z79+AA79+AB79</f>
        <v>50000</v>
      </c>
      <c r="AD79" s="835"/>
      <c r="AE79" s="785"/>
    </row>
    <row r="80" spans="1:31" s="414" customFormat="1" ht="35.25" customHeight="1">
      <c r="A80" s="405">
        <v>2</v>
      </c>
      <c r="B80" s="406">
        <v>3</v>
      </c>
      <c r="C80" s="406">
        <v>1</v>
      </c>
      <c r="D80" s="406">
        <v>3</v>
      </c>
      <c r="E80" s="515" t="s">
        <v>261</v>
      </c>
      <c r="F80" s="408" t="s">
        <v>286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445">
        <v>250000</v>
      </c>
      <c r="Y80" s="411">
        <f>+X80/4</f>
        <v>62500</v>
      </c>
      <c r="Z80" s="412">
        <f t="shared" si="17"/>
        <v>62500</v>
      </c>
      <c r="AA80" s="412">
        <f t="shared" si="17"/>
        <v>62500</v>
      </c>
      <c r="AB80" s="412">
        <f t="shared" si="17"/>
        <v>62500</v>
      </c>
      <c r="AC80" s="413">
        <f>+Y80+Z80+AA80+AB80</f>
        <v>250000</v>
      </c>
      <c r="AD80" s="835"/>
      <c r="AE80" s="785"/>
    </row>
    <row r="81" spans="1:31" s="602" customFormat="1" ht="35.25" customHeight="1">
      <c r="A81" s="594">
        <v>2</v>
      </c>
      <c r="B81" s="595">
        <v>3</v>
      </c>
      <c r="C81" s="595">
        <v>2</v>
      </c>
      <c r="D81" s="595">
        <v>2</v>
      </c>
      <c r="E81" s="596"/>
      <c r="F81" s="597" t="s">
        <v>100</v>
      </c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598"/>
      <c r="S81" s="599"/>
      <c r="T81" s="598"/>
      <c r="U81" s="599"/>
      <c r="V81" s="598"/>
      <c r="W81" s="597"/>
      <c r="X81" s="563">
        <v>0</v>
      </c>
      <c r="Y81" s="521">
        <f t="shared" si="16"/>
        <v>0</v>
      </c>
      <c r="Z81" s="600">
        <f t="shared" si="17"/>
        <v>0</v>
      </c>
      <c r="AA81" s="600">
        <f t="shared" si="17"/>
        <v>0</v>
      </c>
      <c r="AB81" s="600">
        <f t="shared" si="17"/>
        <v>0</v>
      </c>
      <c r="AC81" s="601">
        <f t="shared" si="18"/>
        <v>0</v>
      </c>
      <c r="AD81" s="824"/>
      <c r="AE81" s="785"/>
    </row>
    <row r="82" spans="1:31" s="414" customFormat="1" ht="35.25" customHeight="1">
      <c r="A82" s="405">
        <v>2</v>
      </c>
      <c r="B82" s="406">
        <v>3</v>
      </c>
      <c r="C82" s="406">
        <v>3</v>
      </c>
      <c r="D82" s="406">
        <v>1</v>
      </c>
      <c r="E82" s="515"/>
      <c r="F82" s="408" t="s">
        <v>72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408"/>
      <c r="S82" s="409"/>
      <c r="T82" s="408"/>
      <c r="U82" s="409"/>
      <c r="V82" s="408"/>
      <c r="W82" s="410"/>
      <c r="X82" s="445">
        <v>150000</v>
      </c>
      <c r="Y82" s="411">
        <f t="shared" si="16"/>
        <v>37500</v>
      </c>
      <c r="Z82" s="412">
        <f t="shared" si="17"/>
        <v>37500</v>
      </c>
      <c r="AA82" s="412">
        <f t="shared" si="17"/>
        <v>37500</v>
      </c>
      <c r="AB82" s="412">
        <f t="shared" si="17"/>
        <v>37500</v>
      </c>
      <c r="AC82" s="413">
        <f t="shared" si="18"/>
        <v>150000</v>
      </c>
      <c r="AD82" s="835"/>
      <c r="AE82" s="785"/>
    </row>
    <row r="83" spans="1:31" s="414" customFormat="1" ht="35.25" customHeight="1">
      <c r="A83" s="405">
        <v>2</v>
      </c>
      <c r="B83" s="406">
        <v>3</v>
      </c>
      <c r="C83" s="406">
        <v>3</v>
      </c>
      <c r="D83" s="406">
        <v>3</v>
      </c>
      <c r="E83" s="515"/>
      <c r="F83" s="408" t="s">
        <v>125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408"/>
      <c r="S83" s="409"/>
      <c r="T83" s="408"/>
      <c r="U83" s="409"/>
      <c r="V83" s="408"/>
      <c r="W83" s="410"/>
      <c r="X83" s="445">
        <v>125000</v>
      </c>
      <c r="Y83" s="411">
        <f t="shared" si="16"/>
        <v>31250</v>
      </c>
      <c r="Z83" s="412">
        <f t="shared" si="17"/>
        <v>31250</v>
      </c>
      <c r="AA83" s="412">
        <f t="shared" si="17"/>
        <v>31250</v>
      </c>
      <c r="AB83" s="412">
        <f t="shared" si="17"/>
        <v>31250</v>
      </c>
      <c r="AC83" s="413">
        <f t="shared" si="18"/>
        <v>125000</v>
      </c>
      <c r="AD83" s="835"/>
      <c r="AE83" s="785"/>
    </row>
    <row r="84" spans="1:31" s="414" customFormat="1" ht="35.25" customHeight="1">
      <c r="A84" s="405">
        <v>2</v>
      </c>
      <c r="B84" s="406">
        <v>3</v>
      </c>
      <c r="C84" s="406">
        <v>3</v>
      </c>
      <c r="D84" s="406">
        <v>4</v>
      </c>
      <c r="E84" s="515"/>
      <c r="F84" s="408" t="s">
        <v>73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445">
        <v>125000</v>
      </c>
      <c r="Y84" s="411">
        <f t="shared" si="16"/>
        <v>31250</v>
      </c>
      <c r="Z84" s="412">
        <f t="shared" si="17"/>
        <v>31250</v>
      </c>
      <c r="AA84" s="412">
        <f t="shared" si="17"/>
        <v>31250</v>
      </c>
      <c r="AB84" s="412">
        <f t="shared" si="17"/>
        <v>31250</v>
      </c>
      <c r="AC84" s="413">
        <f t="shared" si="18"/>
        <v>125000</v>
      </c>
      <c r="AD84" s="835"/>
      <c r="AE84" s="785"/>
    </row>
    <row r="85" spans="1:31" s="414" customFormat="1" ht="35.25" customHeight="1">
      <c r="A85" s="405">
        <v>2</v>
      </c>
      <c r="B85" s="406">
        <v>3</v>
      </c>
      <c r="C85" s="406">
        <v>5</v>
      </c>
      <c r="D85" s="406">
        <v>3</v>
      </c>
      <c r="E85" s="515"/>
      <c r="F85" s="561" t="s">
        <v>82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445">
        <v>1500000</v>
      </c>
      <c r="Y85" s="411">
        <f t="shared" si="16"/>
        <v>375000</v>
      </c>
      <c r="Z85" s="412">
        <f>+Y85</f>
        <v>375000</v>
      </c>
      <c r="AA85" s="412">
        <f>+Z85</f>
        <v>375000</v>
      </c>
      <c r="AB85" s="412">
        <f>+AA85</f>
        <v>375000</v>
      </c>
      <c r="AC85" s="413">
        <f t="shared" si="18"/>
        <v>1500000</v>
      </c>
      <c r="AD85" s="835"/>
      <c r="AE85" s="785"/>
    </row>
    <row r="86" spans="1:31" s="414" customFormat="1" ht="35.25" customHeight="1">
      <c r="A86" s="405">
        <v>2</v>
      </c>
      <c r="B86" s="406">
        <v>3</v>
      </c>
      <c r="C86" s="406">
        <v>5</v>
      </c>
      <c r="D86" s="406">
        <v>5</v>
      </c>
      <c r="E86" s="515"/>
      <c r="F86" s="561" t="s">
        <v>257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445">
        <v>3000000</v>
      </c>
      <c r="Y86" s="411">
        <f>+X86/4</f>
        <v>750000</v>
      </c>
      <c r="Z86" s="412">
        <f t="shared" ref="Z86:AB94" si="19">+Y86</f>
        <v>750000</v>
      </c>
      <c r="AA86" s="412">
        <f t="shared" si="19"/>
        <v>750000</v>
      </c>
      <c r="AB86" s="412">
        <f t="shared" si="19"/>
        <v>750000</v>
      </c>
      <c r="AC86" s="413">
        <f>+Y86+Z86+AA86+AB86</f>
        <v>3000000</v>
      </c>
      <c r="AD86" s="835"/>
      <c r="AE86" s="785"/>
    </row>
    <row r="87" spans="1:31" s="414" customFormat="1" ht="35.25" customHeight="1">
      <c r="A87" s="405">
        <v>2</v>
      </c>
      <c r="B87" s="406">
        <v>3</v>
      </c>
      <c r="C87" s="406">
        <v>6</v>
      </c>
      <c r="D87" s="406">
        <v>1</v>
      </c>
      <c r="E87" s="515"/>
      <c r="F87" s="408" t="s">
        <v>287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445">
        <v>0</v>
      </c>
      <c r="Y87" s="411">
        <f>+X87/4</f>
        <v>0</v>
      </c>
      <c r="Z87" s="412">
        <f t="shared" si="19"/>
        <v>0</v>
      </c>
      <c r="AA87" s="412">
        <f t="shared" si="19"/>
        <v>0</v>
      </c>
      <c r="AB87" s="412">
        <f t="shared" si="19"/>
        <v>0</v>
      </c>
      <c r="AC87" s="413">
        <f>+Y87+Z87+AA87+AB87</f>
        <v>0</v>
      </c>
      <c r="AD87" s="835"/>
      <c r="AE87" s="785"/>
    </row>
    <row r="88" spans="1:31" s="414" customFormat="1" ht="35.25" customHeight="1">
      <c r="A88" s="405">
        <v>2</v>
      </c>
      <c r="B88" s="406">
        <v>3</v>
      </c>
      <c r="C88" s="406">
        <v>6</v>
      </c>
      <c r="D88" s="406">
        <v>3</v>
      </c>
      <c r="E88" s="407" t="s">
        <v>260</v>
      </c>
      <c r="F88" s="561" t="s">
        <v>307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411">
        <v>0</v>
      </c>
      <c r="Y88" s="411">
        <f t="shared" si="16"/>
        <v>0</v>
      </c>
      <c r="Z88" s="412">
        <f t="shared" si="19"/>
        <v>0</v>
      </c>
      <c r="AA88" s="412">
        <f t="shared" si="19"/>
        <v>0</v>
      </c>
      <c r="AB88" s="412">
        <f t="shared" si="19"/>
        <v>0</v>
      </c>
      <c r="AC88" s="413">
        <f t="shared" si="18"/>
        <v>0</v>
      </c>
      <c r="AD88" s="835"/>
      <c r="AE88" s="785"/>
    </row>
    <row r="89" spans="1:31" s="414" customFormat="1" ht="35.25" customHeight="1">
      <c r="A89" s="405">
        <v>2</v>
      </c>
      <c r="B89" s="406">
        <v>3</v>
      </c>
      <c r="C89" s="406">
        <v>6</v>
      </c>
      <c r="D89" s="406">
        <v>3</v>
      </c>
      <c r="E89" s="407" t="s">
        <v>258</v>
      </c>
      <c r="F89" s="561" t="s">
        <v>265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445">
        <v>1000000</v>
      </c>
      <c r="Y89" s="411">
        <f t="shared" si="16"/>
        <v>250000</v>
      </c>
      <c r="Z89" s="412">
        <f t="shared" si="19"/>
        <v>250000</v>
      </c>
      <c r="AA89" s="412">
        <f t="shared" si="19"/>
        <v>250000</v>
      </c>
      <c r="AB89" s="412">
        <f t="shared" si="19"/>
        <v>250000</v>
      </c>
      <c r="AC89" s="413">
        <f t="shared" si="18"/>
        <v>1000000</v>
      </c>
      <c r="AD89" s="835"/>
      <c r="AE89" s="785"/>
    </row>
    <row r="90" spans="1:31" s="414" customFormat="1" ht="35.25" customHeight="1">
      <c r="A90" s="405">
        <v>2</v>
      </c>
      <c r="B90" s="406">
        <v>3</v>
      </c>
      <c r="C90" s="406">
        <v>6</v>
      </c>
      <c r="D90" s="406">
        <v>4</v>
      </c>
      <c r="E90" s="515" t="s">
        <v>263</v>
      </c>
      <c r="F90" s="408" t="s">
        <v>306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445">
        <v>0</v>
      </c>
      <c r="Y90" s="411">
        <f>+X90/4</f>
        <v>0</v>
      </c>
      <c r="Z90" s="412">
        <f t="shared" si="19"/>
        <v>0</v>
      </c>
      <c r="AA90" s="412">
        <f t="shared" si="19"/>
        <v>0</v>
      </c>
      <c r="AB90" s="412">
        <f t="shared" si="19"/>
        <v>0</v>
      </c>
      <c r="AC90" s="413">
        <f>+Y90+Z90+AA90+AB90</f>
        <v>0</v>
      </c>
      <c r="AD90" s="835"/>
      <c r="AE90" s="785"/>
    </row>
    <row r="91" spans="1:31" s="414" customFormat="1" ht="35.25" customHeight="1">
      <c r="A91" s="405">
        <v>2</v>
      </c>
      <c r="B91" s="406">
        <v>3</v>
      </c>
      <c r="C91" s="406">
        <v>7</v>
      </c>
      <c r="D91" s="406">
        <v>1</v>
      </c>
      <c r="E91" s="407" t="s">
        <v>49</v>
      </c>
      <c r="F91" s="408" t="s">
        <v>192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445">
        <v>1500000</v>
      </c>
      <c r="Y91" s="411">
        <f>+X91/4</f>
        <v>375000</v>
      </c>
      <c r="Z91" s="412">
        <f t="shared" ref="Z91:AB92" si="20">+Y91</f>
        <v>375000</v>
      </c>
      <c r="AA91" s="412">
        <f t="shared" si="20"/>
        <v>375000</v>
      </c>
      <c r="AB91" s="412">
        <f t="shared" si="20"/>
        <v>375000</v>
      </c>
      <c r="AC91" s="413">
        <f>+Y91+Z91+AA91+AB91</f>
        <v>1500000</v>
      </c>
      <c r="AD91" s="835"/>
      <c r="AE91" s="785"/>
    </row>
    <row r="92" spans="1:31" s="414" customFormat="1" ht="35.25" customHeight="1">
      <c r="A92" s="405">
        <v>2</v>
      </c>
      <c r="B92" s="406">
        <v>3</v>
      </c>
      <c r="C92" s="406">
        <v>7</v>
      </c>
      <c r="D92" s="406">
        <v>1</v>
      </c>
      <c r="E92" s="407" t="s">
        <v>143</v>
      </c>
      <c r="F92" s="408" t="s">
        <v>193</v>
      </c>
      <c r="G92" s="324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408"/>
      <c r="S92" s="409"/>
      <c r="T92" s="408"/>
      <c r="U92" s="409"/>
      <c r="V92" s="408"/>
      <c r="W92" s="410"/>
      <c r="X92" s="445">
        <v>0</v>
      </c>
      <c r="Y92" s="411">
        <f>+X92/4</f>
        <v>0</v>
      </c>
      <c r="Z92" s="412">
        <f t="shared" si="20"/>
        <v>0</v>
      </c>
      <c r="AA92" s="412">
        <f t="shared" si="20"/>
        <v>0</v>
      </c>
      <c r="AB92" s="412">
        <f t="shared" si="20"/>
        <v>0</v>
      </c>
      <c r="AC92" s="413">
        <f>+Y92+Z92+AA92+AB92</f>
        <v>0</v>
      </c>
      <c r="AD92" s="835"/>
      <c r="AE92" s="785"/>
    </row>
    <row r="93" spans="1:31" s="414" customFormat="1" ht="35.25" customHeight="1">
      <c r="A93" s="405">
        <v>2</v>
      </c>
      <c r="B93" s="406">
        <v>3</v>
      </c>
      <c r="C93" s="406">
        <v>7</v>
      </c>
      <c r="D93" s="406">
        <v>2</v>
      </c>
      <c r="E93" s="515" t="s">
        <v>205</v>
      </c>
      <c r="F93" s="561" t="s">
        <v>288</v>
      </c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408"/>
      <c r="S93" s="409"/>
      <c r="T93" s="408"/>
      <c r="U93" s="409"/>
      <c r="V93" s="408"/>
      <c r="W93" s="410"/>
      <c r="X93" s="445">
        <v>223101</v>
      </c>
      <c r="Y93" s="411">
        <f>+X93/4</f>
        <v>55775.25</v>
      </c>
      <c r="Z93" s="412">
        <f>+Y93</f>
        <v>55775.25</v>
      </c>
      <c r="AA93" s="412">
        <f>+Z93</f>
        <v>55775.25</v>
      </c>
      <c r="AB93" s="412">
        <f>+AA93</f>
        <v>55775.25</v>
      </c>
      <c r="AC93" s="413">
        <f>+Y93+Z93+AA93+AB93</f>
        <v>223101</v>
      </c>
      <c r="AD93" s="835"/>
      <c r="AE93" s="785"/>
    </row>
    <row r="94" spans="1:31" s="414" customFormat="1" ht="35.25" customHeight="1">
      <c r="A94" s="405">
        <v>2</v>
      </c>
      <c r="B94" s="406">
        <v>3</v>
      </c>
      <c r="C94" s="406">
        <v>9</v>
      </c>
      <c r="D94" s="406">
        <v>1</v>
      </c>
      <c r="E94" s="515"/>
      <c r="F94" s="408" t="s">
        <v>76</v>
      </c>
      <c r="G94" s="32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408"/>
      <c r="S94" s="409"/>
      <c r="T94" s="408"/>
      <c r="U94" s="409"/>
      <c r="V94" s="408"/>
      <c r="W94" s="410"/>
      <c r="X94" s="445">
        <v>0</v>
      </c>
      <c r="Y94" s="411">
        <f>+X94/4</f>
        <v>0</v>
      </c>
      <c r="Z94" s="412">
        <f t="shared" si="19"/>
        <v>0</v>
      </c>
      <c r="AA94" s="412">
        <f t="shared" si="19"/>
        <v>0</v>
      </c>
      <c r="AB94" s="412">
        <f t="shared" si="19"/>
        <v>0</v>
      </c>
      <c r="AC94" s="413">
        <f>+Y94+Z94+AA94+AB94</f>
        <v>0</v>
      </c>
      <c r="AD94" s="835"/>
      <c r="AE94" s="785"/>
    </row>
    <row r="95" spans="1:31" s="414" customFormat="1" ht="35.25" customHeight="1" thickBot="1">
      <c r="A95" s="603">
        <v>2</v>
      </c>
      <c r="B95" s="604">
        <v>3</v>
      </c>
      <c r="C95" s="604">
        <v>9</v>
      </c>
      <c r="D95" s="604">
        <v>2</v>
      </c>
      <c r="E95" s="605"/>
      <c r="F95" s="606" t="s">
        <v>215</v>
      </c>
      <c r="G95" s="607"/>
      <c r="H95" s="607"/>
      <c r="I95" s="607"/>
      <c r="J95" s="607"/>
      <c r="K95" s="607"/>
      <c r="L95" s="607"/>
      <c r="M95" s="607"/>
      <c r="N95" s="607"/>
      <c r="O95" s="607"/>
      <c r="P95" s="607"/>
      <c r="Q95" s="607"/>
      <c r="R95" s="608"/>
      <c r="S95" s="609"/>
      <c r="T95" s="608"/>
      <c r="U95" s="609"/>
      <c r="V95" s="608"/>
      <c r="W95" s="610"/>
      <c r="X95" s="571">
        <v>800000</v>
      </c>
      <c r="Y95" s="611">
        <f t="shared" si="16"/>
        <v>200000</v>
      </c>
      <c r="Z95" s="612">
        <f>+Y95</f>
        <v>200000</v>
      </c>
      <c r="AA95" s="612">
        <f>+Z95</f>
        <v>200000</v>
      </c>
      <c r="AB95" s="612">
        <f>+AA95</f>
        <v>200000</v>
      </c>
      <c r="AC95" s="613">
        <f t="shared" si="18"/>
        <v>800000</v>
      </c>
      <c r="AD95" s="835"/>
      <c r="AE95" s="785"/>
    </row>
    <row r="96" spans="1:31" s="317" customFormat="1" ht="35.25" customHeight="1" thickBot="1">
      <c r="A96" s="634"/>
      <c r="B96" s="645"/>
      <c r="C96" s="645"/>
      <c r="D96" s="645"/>
      <c r="E96" s="635"/>
      <c r="F96" s="340"/>
      <c r="G96" s="340"/>
      <c r="H96" s="340"/>
      <c r="I96" s="340"/>
      <c r="J96" s="340"/>
      <c r="K96" s="340"/>
      <c r="L96" s="1058" t="s">
        <v>87</v>
      </c>
      <c r="M96" s="1058"/>
      <c r="N96" s="1058"/>
      <c r="O96" s="1058"/>
      <c r="P96" s="1058"/>
      <c r="Q96" s="1058"/>
      <c r="R96" s="1058"/>
      <c r="S96" s="1058"/>
      <c r="T96" s="1058"/>
      <c r="U96" s="1058"/>
      <c r="V96" s="1058"/>
      <c r="W96" s="1058"/>
      <c r="X96" s="341">
        <f t="shared" ref="X96:AC96" si="21">SUM(X17+X43+X76)</f>
        <v>181089301</v>
      </c>
      <c r="Y96" s="341">
        <f t="shared" si="21"/>
        <v>45272325.25</v>
      </c>
      <c r="Z96" s="341">
        <f t="shared" si="21"/>
        <v>45272325.25</v>
      </c>
      <c r="AA96" s="341">
        <f t="shared" si="21"/>
        <v>45272325.25</v>
      </c>
      <c r="AB96" s="341">
        <f t="shared" si="21"/>
        <v>45272325.25</v>
      </c>
      <c r="AC96" s="342">
        <f t="shared" si="21"/>
        <v>181089301</v>
      </c>
      <c r="AD96" s="837"/>
      <c r="AE96" s="841"/>
    </row>
  </sheetData>
  <mergeCells count="23">
    <mergeCell ref="L96:W96"/>
    <mergeCell ref="A13:E13"/>
    <mergeCell ref="F43:Q43"/>
    <mergeCell ref="R13:S15"/>
    <mergeCell ref="T13:U15"/>
    <mergeCell ref="F14:Q14"/>
    <mergeCell ref="A14:E14"/>
    <mergeCell ref="F17:Q17"/>
    <mergeCell ref="F76:Q76"/>
    <mergeCell ref="Q1:AC1"/>
    <mergeCell ref="D2:F2"/>
    <mergeCell ref="Q2:AC2"/>
    <mergeCell ref="Q3:W3"/>
    <mergeCell ref="D4:F4"/>
    <mergeCell ref="D8:H8"/>
    <mergeCell ref="AA12:AC12"/>
    <mergeCell ref="Q4:AC4"/>
    <mergeCell ref="O12:P12"/>
    <mergeCell ref="W13:W15"/>
    <mergeCell ref="V13:V15"/>
    <mergeCell ref="M11:N11"/>
    <mergeCell ref="A10:I10"/>
    <mergeCell ref="X13:X14"/>
  </mergeCells>
  <printOptions horizontalCentered="1"/>
  <pageMargins left="0" right="0" top="0.98425196850393704" bottom="0.51181102362204722" header="0.51181102362204722" footer="0.51181102362204722"/>
  <pageSetup scale="39" orientation="portrait" horizontalDpi="300" verticalDpi="300" r:id="rId1"/>
  <headerFooter alignWithMargins="0"/>
  <rowBreaks count="1" manualBreakCount="1">
    <brk id="74" max="2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B89"/>
  <sheetViews>
    <sheetView topLeftCell="A59" zoomScale="61" zoomScaleNormal="61" zoomScaleSheetLayoutView="61" workbookViewId="0">
      <selection activeCell="AC85" sqref="AC85"/>
    </sheetView>
  </sheetViews>
  <sheetFormatPr baseColWidth="10" defaultColWidth="11.5703125" defaultRowHeight="20.25"/>
  <cols>
    <col min="1" max="3" width="5.42578125" style="173" customWidth="1"/>
    <col min="4" max="5" width="5.28515625" style="173" customWidth="1"/>
    <col min="6" max="6" width="4.5703125" style="197" customWidth="1"/>
    <col min="7" max="7" width="1.7109375" style="197" customWidth="1"/>
    <col min="8" max="8" width="3.140625" style="197" customWidth="1"/>
    <col min="9" max="10" width="5.28515625" style="197" customWidth="1"/>
    <col min="11" max="11" width="6.42578125" style="197" customWidth="1"/>
    <col min="12" max="12" width="7" style="197" customWidth="1"/>
    <col min="13" max="13" width="5.7109375" style="197" customWidth="1"/>
    <col min="14" max="14" width="0.42578125" style="197" hidden="1" customWidth="1"/>
    <col min="15" max="15" width="4.42578125" style="197" customWidth="1"/>
    <col min="16" max="16" width="3.85546875" style="197" customWidth="1"/>
    <col min="17" max="17" width="20.710937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7.42578125" style="197" hidden="1" customWidth="1"/>
    <col min="23" max="23" width="3" style="197" hidden="1" customWidth="1"/>
    <col min="24" max="24" width="24.28515625" style="201" bestFit="1" customWidth="1"/>
    <col min="25" max="25" width="24.28515625" style="200" bestFit="1" customWidth="1"/>
    <col min="26" max="28" width="21.28515625" style="197" bestFit="1" customWidth="1"/>
    <col min="29" max="29" width="23.85546875" style="197" bestFit="1" customWidth="1"/>
    <col min="30" max="30" width="23.28515625" style="823" bestFit="1" customWidth="1"/>
    <col min="31" max="31" width="11.5703125" style="823"/>
    <col min="32" max="16384" width="11.5703125" style="197"/>
  </cols>
  <sheetData>
    <row r="1" spans="1:31" ht="33.75" customHeight="1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043"/>
      <c r="AB1" s="1043"/>
      <c r="AC1" s="1090"/>
    </row>
    <row r="2" spans="1:31" ht="26.25" customHeight="1">
      <c r="A2" s="172"/>
      <c r="B2" s="222"/>
      <c r="C2" s="222"/>
      <c r="D2" s="1037" t="s">
        <v>18</v>
      </c>
      <c r="E2" s="1037"/>
      <c r="F2" s="1037"/>
      <c r="G2" s="85"/>
      <c r="H2" s="85"/>
      <c r="I2" s="85"/>
      <c r="J2" s="529">
        <v>5</v>
      </c>
      <c r="K2" s="529">
        <v>1</v>
      </c>
      <c r="L2" s="529">
        <v>2</v>
      </c>
      <c r="M2" s="529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89"/>
    </row>
    <row r="3" spans="1:31" ht="14.25" customHeight="1">
      <c r="A3" s="172"/>
      <c r="B3" s="222"/>
      <c r="C3" s="222"/>
      <c r="D3" s="85"/>
      <c r="E3" s="8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0"/>
      <c r="Y3" s="198"/>
      <c r="Z3" s="260"/>
      <c r="AA3" s="260"/>
      <c r="AB3" s="260"/>
      <c r="AC3" s="430"/>
    </row>
    <row r="4" spans="1:31" ht="24.75" customHeight="1">
      <c r="A4" s="172"/>
      <c r="B4" s="222"/>
      <c r="C4" s="222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1044"/>
      <c r="AB4" s="1044"/>
      <c r="AC4" s="1089"/>
    </row>
    <row r="5" spans="1:31" ht="12.75" customHeight="1">
      <c r="A5" s="172"/>
      <c r="B5" s="222"/>
      <c r="C5" s="222"/>
      <c r="D5" s="85"/>
      <c r="E5" s="8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66"/>
      <c r="R5" s="66"/>
      <c r="S5" s="66"/>
      <c r="T5" s="64"/>
      <c r="U5" s="68"/>
      <c r="V5" s="260"/>
      <c r="W5" s="260"/>
      <c r="X5" s="198"/>
      <c r="Y5" s="198"/>
      <c r="Z5" s="260"/>
      <c r="AA5" s="260"/>
      <c r="AB5" s="260"/>
      <c r="AC5" s="430"/>
    </row>
    <row r="6" spans="1:31" ht="17.25" customHeight="1">
      <c r="A6" s="172"/>
      <c r="B6" s="222"/>
      <c r="C6" s="222"/>
      <c r="D6" s="89" t="s">
        <v>32</v>
      </c>
      <c r="E6" s="89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66"/>
      <c r="R6" s="66"/>
      <c r="S6" s="66"/>
      <c r="T6" s="64"/>
      <c r="U6" s="65" t="s">
        <v>98</v>
      </c>
      <c r="V6" s="260"/>
      <c r="W6" s="260"/>
      <c r="X6" s="198"/>
      <c r="Y6" s="198"/>
      <c r="Z6" s="260"/>
      <c r="AA6" s="260"/>
      <c r="AB6" s="260"/>
      <c r="AC6" s="430"/>
    </row>
    <row r="7" spans="1:31" ht="13.5" customHeight="1">
      <c r="A7" s="172"/>
      <c r="B7" s="222"/>
      <c r="C7" s="222"/>
      <c r="D7" s="85"/>
      <c r="E7" s="8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66"/>
      <c r="R7" s="66"/>
      <c r="S7" s="66"/>
      <c r="T7" s="64"/>
      <c r="U7" s="67" t="s">
        <v>6</v>
      </c>
      <c r="V7" s="260"/>
      <c r="W7" s="260"/>
      <c r="X7" s="198"/>
      <c r="Y7" s="198"/>
      <c r="Z7" s="260"/>
      <c r="AA7" s="260"/>
      <c r="AB7" s="260"/>
      <c r="AC7" s="430"/>
    </row>
    <row r="8" spans="1:31" ht="14.25" customHeight="1">
      <c r="A8" s="172"/>
      <c r="B8" s="222"/>
      <c r="C8" s="222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64"/>
      <c r="R8" s="64"/>
      <c r="S8" s="64"/>
      <c r="T8" s="64"/>
      <c r="U8" s="64" t="s">
        <v>5</v>
      </c>
      <c r="V8" s="260"/>
      <c r="W8" s="64"/>
      <c r="X8" s="69"/>
      <c r="Y8" s="198"/>
      <c r="Z8" s="260"/>
      <c r="AA8" s="260"/>
      <c r="AB8" s="260"/>
      <c r="AC8" s="430"/>
    </row>
    <row r="9" spans="1:31" ht="18.75" customHeight="1">
      <c r="A9" s="172"/>
      <c r="B9" s="222"/>
      <c r="C9" s="222"/>
      <c r="D9" s="85"/>
      <c r="E9" s="8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66"/>
      <c r="R9" s="66"/>
      <c r="S9" s="66"/>
      <c r="T9" s="64"/>
      <c r="U9" s="67" t="s">
        <v>6</v>
      </c>
      <c r="V9" s="260"/>
      <c r="W9" s="64"/>
      <c r="X9" s="171"/>
      <c r="Y9" s="198"/>
      <c r="Z9" s="260"/>
      <c r="AA9" s="260"/>
      <c r="AB9" s="260"/>
      <c r="AC9" s="430"/>
    </row>
    <row r="10" spans="1:31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262</v>
      </c>
      <c r="L10" s="527" t="s">
        <v>331</v>
      </c>
      <c r="M10" s="526" t="s">
        <v>333</v>
      </c>
      <c r="N10" s="71"/>
      <c r="O10" s="66"/>
      <c r="P10" s="540" t="s">
        <v>348</v>
      </c>
      <c r="Q10" s="66"/>
      <c r="R10" s="66"/>
      <c r="S10" s="66"/>
      <c r="T10" s="260"/>
      <c r="U10" s="65" t="s">
        <v>97</v>
      </c>
      <c r="V10" s="260"/>
      <c r="W10" s="64"/>
      <c r="X10" s="198"/>
      <c r="Y10" s="198"/>
      <c r="Z10" s="260"/>
      <c r="AA10" s="260"/>
      <c r="AB10" s="260"/>
      <c r="AC10" s="430"/>
    </row>
    <row r="11" spans="1:31" ht="16.5" customHeight="1">
      <c r="A11" s="172"/>
      <c r="B11" s="222"/>
      <c r="C11" s="222"/>
      <c r="D11" s="85"/>
      <c r="E11" s="8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66"/>
      <c r="R11" s="66"/>
      <c r="S11" s="66"/>
      <c r="T11" s="64"/>
      <c r="U11" s="67" t="s">
        <v>6</v>
      </c>
      <c r="V11" s="260"/>
      <c r="W11" s="64"/>
      <c r="X11" s="28"/>
      <c r="Y11" s="198"/>
      <c r="Z11" s="260"/>
      <c r="AA11" s="260"/>
      <c r="AB11" s="260"/>
      <c r="AC11" s="430"/>
    </row>
    <row r="12" spans="1:31" ht="23.25" customHeight="1" thickBot="1">
      <c r="A12" s="108"/>
      <c r="B12" s="223"/>
      <c r="C12" s="223"/>
      <c r="D12" s="72"/>
      <c r="E12" s="72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73"/>
      <c r="R12" s="73"/>
      <c r="S12" s="73"/>
      <c r="T12" s="73"/>
      <c r="U12" s="73"/>
      <c r="V12" s="223"/>
      <c r="W12" s="72"/>
      <c r="X12" s="281"/>
      <c r="Y12" s="296"/>
      <c r="Z12" s="223"/>
      <c r="AA12" s="1051" t="s">
        <v>564</v>
      </c>
      <c r="AB12" s="1051"/>
      <c r="AC12" s="1052"/>
    </row>
    <row r="13" spans="1:31">
      <c r="A13" s="1072" t="s">
        <v>0</v>
      </c>
      <c r="B13" s="1073"/>
      <c r="C13" s="1073"/>
      <c r="D13" s="1073"/>
      <c r="E13" s="1073"/>
      <c r="F13" s="710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91" t="s">
        <v>127</v>
      </c>
      <c r="Y13" s="711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1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92"/>
      <c r="Y14" s="715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1" s="735" customFormat="1" ht="23.25" customHeight="1" thickBot="1">
      <c r="A15" s="739" t="s">
        <v>50</v>
      </c>
      <c r="B15" s="740"/>
      <c r="C15" s="740"/>
      <c r="D15" s="741" t="s">
        <v>51</v>
      </c>
      <c r="E15" s="766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34"/>
      <c r="AE15" s="834"/>
    </row>
    <row r="16" spans="1:31" s="333" customFormat="1" ht="33.75" customHeight="1" thickBot="1">
      <c r="A16" s="327">
        <v>2</v>
      </c>
      <c r="B16" s="328">
        <v>1</v>
      </c>
      <c r="C16" s="328"/>
      <c r="D16" s="329"/>
      <c r="E16" s="329"/>
      <c r="F16" s="1082" t="s">
        <v>312</v>
      </c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4"/>
      <c r="R16" s="330"/>
      <c r="S16" s="330"/>
      <c r="T16" s="330"/>
      <c r="U16" s="330"/>
      <c r="V16" s="330"/>
      <c r="W16" s="330"/>
      <c r="X16" s="331">
        <f>SUM(X18:X40)</f>
        <v>77922200</v>
      </c>
      <c r="Y16" s="331">
        <f>SUM(Y18:Y40)</f>
        <v>19480550</v>
      </c>
      <c r="Z16" s="331">
        <f>SUM(Z18:Z40)</f>
        <v>19480550</v>
      </c>
      <c r="AA16" s="331">
        <f>SUM(AA18:AA40)</f>
        <v>19480550</v>
      </c>
      <c r="AB16" s="331">
        <f>SUM(AB18:AB40)</f>
        <v>19480550</v>
      </c>
      <c r="AC16" s="557">
        <f>SUM(AC18:AC41)</f>
        <v>77922200</v>
      </c>
      <c r="AD16" s="835"/>
      <c r="AE16" s="835"/>
    </row>
    <row r="17" spans="1:31" s="414" customFormat="1" ht="33.75" customHeight="1">
      <c r="A17" s="811">
        <v>2</v>
      </c>
      <c r="B17" s="812">
        <v>1</v>
      </c>
      <c r="C17" s="812">
        <v>1</v>
      </c>
      <c r="D17" s="812">
        <v>1</v>
      </c>
      <c r="E17" s="407"/>
      <c r="F17" s="518" t="s">
        <v>53</v>
      </c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410"/>
      <c r="S17" s="410"/>
      <c r="T17" s="410"/>
      <c r="U17" s="410"/>
      <c r="V17" s="410"/>
      <c r="W17" s="410"/>
      <c r="X17" s="445"/>
      <c r="Y17" s="411"/>
      <c r="Z17" s="410"/>
      <c r="AA17" s="410"/>
      <c r="AB17" s="410"/>
      <c r="AC17" s="519"/>
      <c r="AD17" s="835"/>
      <c r="AE17" s="835"/>
    </row>
    <row r="18" spans="1:31" s="414" customFormat="1" ht="33.75" customHeight="1">
      <c r="A18" s="405">
        <v>2</v>
      </c>
      <c r="B18" s="406">
        <v>1</v>
      </c>
      <c r="C18" s="406">
        <v>1</v>
      </c>
      <c r="D18" s="406">
        <v>1</v>
      </c>
      <c r="E18" s="407" t="s">
        <v>259</v>
      </c>
      <c r="F18" s="408" t="s">
        <v>54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410"/>
      <c r="S18" s="410"/>
      <c r="T18" s="410"/>
      <c r="U18" s="410"/>
      <c r="V18" s="410"/>
      <c r="W18" s="410"/>
      <c r="X18" s="817">
        <v>15060000</v>
      </c>
      <c r="Y18" s="411">
        <f>+X18/4</f>
        <v>3765000</v>
      </c>
      <c r="Z18" s="411">
        <f>+X18/4</f>
        <v>3765000</v>
      </c>
      <c r="AA18" s="411">
        <f>+X18/4</f>
        <v>3765000</v>
      </c>
      <c r="AB18" s="411">
        <f>+X18/4</f>
        <v>3765000</v>
      </c>
      <c r="AC18" s="413">
        <f>SUM(Y18:AB18)</f>
        <v>15060000</v>
      </c>
      <c r="AD18" s="835">
        <f>344600*12</f>
        <v>4135200</v>
      </c>
      <c r="AE18" s="835"/>
    </row>
    <row r="19" spans="1:31" s="414" customFormat="1" ht="33.75" customHeight="1">
      <c r="A19" s="405">
        <v>2</v>
      </c>
      <c r="B19" s="406">
        <v>1</v>
      </c>
      <c r="C19" s="406">
        <v>1</v>
      </c>
      <c r="D19" s="406">
        <v>2</v>
      </c>
      <c r="E19" s="407" t="s">
        <v>280</v>
      </c>
      <c r="F19" s="408" t="s">
        <v>575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410"/>
      <c r="S19" s="410"/>
      <c r="T19" s="410"/>
      <c r="U19" s="410"/>
      <c r="V19" s="410"/>
      <c r="W19" s="410"/>
      <c r="X19" s="817">
        <v>11952000</v>
      </c>
      <c r="Y19" s="411">
        <f t="shared" ref="Y19:Y27" si="0">+X19/4</f>
        <v>2988000</v>
      </c>
      <c r="Z19" s="411">
        <f t="shared" ref="Z19:Z27" si="1">+X19/4</f>
        <v>2988000</v>
      </c>
      <c r="AA19" s="411">
        <f t="shared" ref="AA19:AA27" si="2">+X19/4</f>
        <v>2988000</v>
      </c>
      <c r="AB19" s="411">
        <f t="shared" ref="AB19:AB27" si="3">+X19/4</f>
        <v>2988000</v>
      </c>
      <c r="AC19" s="413">
        <f t="shared" ref="AC19:AC27" si="4">SUM(Y19:AB19)</f>
        <v>11952000</v>
      </c>
      <c r="AD19" s="835">
        <f>996000*12</f>
        <v>11952000</v>
      </c>
      <c r="AE19" s="835"/>
    </row>
    <row r="20" spans="1:31" s="414" customFormat="1" ht="33.7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263</v>
      </c>
      <c r="F20" s="408" t="s">
        <v>544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817">
        <v>0</v>
      </c>
      <c r="Y20" s="411">
        <f t="shared" si="0"/>
        <v>0</v>
      </c>
      <c r="Z20" s="411">
        <f t="shared" si="1"/>
        <v>0</v>
      </c>
      <c r="AA20" s="411">
        <f t="shared" si="2"/>
        <v>0</v>
      </c>
      <c r="AB20" s="411">
        <f t="shared" si="3"/>
        <v>0</v>
      </c>
      <c r="AC20" s="413">
        <f t="shared" si="4"/>
        <v>0</v>
      </c>
      <c r="AD20" s="835">
        <v>0</v>
      </c>
      <c r="AE20" s="835"/>
    </row>
    <row r="21" spans="1:31" s="414" customFormat="1" ht="33.75" customHeight="1">
      <c r="A21" s="405">
        <v>2</v>
      </c>
      <c r="B21" s="406">
        <v>1</v>
      </c>
      <c r="C21" s="406">
        <v>1</v>
      </c>
      <c r="D21" s="406">
        <v>2</v>
      </c>
      <c r="E21" s="407" t="s">
        <v>260</v>
      </c>
      <c r="F21" s="408" t="s">
        <v>242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817">
        <v>34850000</v>
      </c>
      <c r="Y21" s="411">
        <f t="shared" si="0"/>
        <v>8712500</v>
      </c>
      <c r="Z21" s="411">
        <f t="shared" si="1"/>
        <v>8712500</v>
      </c>
      <c r="AA21" s="411">
        <f t="shared" si="2"/>
        <v>8712500</v>
      </c>
      <c r="AB21" s="411">
        <f t="shared" si="3"/>
        <v>8712500</v>
      </c>
      <c r="AC21" s="413">
        <f t="shared" si="4"/>
        <v>34850000</v>
      </c>
      <c r="AD21" s="835">
        <f>2905000*12</f>
        <v>34860000</v>
      </c>
      <c r="AE21" s="835"/>
    </row>
    <row r="22" spans="1:31" s="414" customFormat="1" ht="33.75" customHeight="1">
      <c r="A22" s="811">
        <v>2</v>
      </c>
      <c r="B22" s="812">
        <v>1</v>
      </c>
      <c r="C22" s="812">
        <v>1</v>
      </c>
      <c r="D22" s="812">
        <v>3</v>
      </c>
      <c r="E22" s="407"/>
      <c r="F22" s="408" t="s">
        <v>164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817">
        <v>4135200</v>
      </c>
      <c r="Y22" s="411">
        <f t="shared" si="0"/>
        <v>1033800</v>
      </c>
      <c r="Z22" s="411">
        <f t="shared" si="1"/>
        <v>1033800</v>
      </c>
      <c r="AA22" s="411">
        <f t="shared" si="2"/>
        <v>1033800</v>
      </c>
      <c r="AB22" s="411">
        <f t="shared" si="3"/>
        <v>1033800</v>
      </c>
      <c r="AC22" s="413">
        <f t="shared" si="4"/>
        <v>4135200</v>
      </c>
      <c r="AD22" s="835"/>
      <c r="AE22" s="835"/>
    </row>
    <row r="23" spans="1:31" s="414" customFormat="1" ht="33.75" customHeight="1">
      <c r="A23" s="811">
        <v>2</v>
      </c>
      <c r="B23" s="812">
        <v>1</v>
      </c>
      <c r="C23" s="812">
        <v>1</v>
      </c>
      <c r="D23" s="812">
        <v>4</v>
      </c>
      <c r="E23" s="407"/>
      <c r="F23" s="408" t="s">
        <v>165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445">
        <f>1125000+400000+1000000</f>
        <v>2525000</v>
      </c>
      <c r="Y23" s="411">
        <f t="shared" si="0"/>
        <v>631250</v>
      </c>
      <c r="Z23" s="411">
        <f t="shared" si="1"/>
        <v>631250</v>
      </c>
      <c r="AA23" s="411">
        <f t="shared" si="2"/>
        <v>631250</v>
      </c>
      <c r="AB23" s="411">
        <f t="shared" si="3"/>
        <v>631250</v>
      </c>
      <c r="AC23" s="413">
        <f t="shared" si="4"/>
        <v>2525000</v>
      </c>
      <c r="AD23" s="835"/>
      <c r="AE23" s="835"/>
    </row>
    <row r="24" spans="1:31" s="414" customFormat="1" ht="33.75" customHeight="1">
      <c r="A24" s="405">
        <v>2</v>
      </c>
      <c r="B24" s="406">
        <v>1</v>
      </c>
      <c r="C24" s="406">
        <v>1</v>
      </c>
      <c r="D24" s="406">
        <v>5</v>
      </c>
      <c r="E24" s="407" t="s">
        <v>261</v>
      </c>
      <c r="F24" s="408" t="s">
        <v>167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445">
        <v>500000</v>
      </c>
      <c r="Y24" s="411">
        <f t="shared" si="0"/>
        <v>125000</v>
      </c>
      <c r="Z24" s="411">
        <f t="shared" si="1"/>
        <v>125000</v>
      </c>
      <c r="AA24" s="411">
        <f t="shared" si="2"/>
        <v>125000</v>
      </c>
      <c r="AB24" s="411">
        <f t="shared" si="3"/>
        <v>125000</v>
      </c>
      <c r="AC24" s="413">
        <f t="shared" si="4"/>
        <v>500000</v>
      </c>
      <c r="AD24" s="835"/>
      <c r="AE24" s="835"/>
    </row>
    <row r="25" spans="1:31" s="414" customFormat="1" ht="33.75" customHeight="1">
      <c r="A25" s="405">
        <v>2</v>
      </c>
      <c r="B25" s="406">
        <v>1</v>
      </c>
      <c r="C25" s="406">
        <v>1</v>
      </c>
      <c r="D25" s="406">
        <v>5</v>
      </c>
      <c r="E25" s="407" t="s">
        <v>258</v>
      </c>
      <c r="F25" s="408" t="s">
        <v>385</v>
      </c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410"/>
      <c r="S25" s="410"/>
      <c r="T25" s="410"/>
      <c r="U25" s="410"/>
      <c r="V25" s="410"/>
      <c r="W25" s="410"/>
      <c r="X25" s="445">
        <v>500000</v>
      </c>
      <c r="Y25" s="411">
        <f t="shared" si="0"/>
        <v>125000</v>
      </c>
      <c r="Z25" s="411">
        <f t="shared" si="1"/>
        <v>125000</v>
      </c>
      <c r="AA25" s="411">
        <f t="shared" si="2"/>
        <v>125000</v>
      </c>
      <c r="AB25" s="411">
        <f t="shared" si="3"/>
        <v>125000</v>
      </c>
      <c r="AC25" s="413">
        <f t="shared" si="4"/>
        <v>500000</v>
      </c>
      <c r="AD25" s="835"/>
      <c r="AE25" s="835"/>
    </row>
    <row r="26" spans="1:31" s="414" customFormat="1" ht="33.75" customHeight="1">
      <c r="A26" s="405">
        <v>2</v>
      </c>
      <c r="B26" s="406">
        <v>1</v>
      </c>
      <c r="C26" s="406">
        <v>2</v>
      </c>
      <c r="D26" s="406">
        <v>2</v>
      </c>
      <c r="E26" s="515" t="s">
        <v>259</v>
      </c>
      <c r="F26" s="408" t="s">
        <v>384</v>
      </c>
      <c r="G26" s="512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410"/>
      <c r="S26" s="410"/>
      <c r="T26" s="410"/>
      <c r="U26" s="410"/>
      <c r="V26" s="410"/>
      <c r="W26" s="410"/>
      <c r="X26" s="445">
        <v>0</v>
      </c>
      <c r="Y26" s="411">
        <f t="shared" si="0"/>
        <v>0</v>
      </c>
      <c r="Z26" s="411">
        <f t="shared" si="1"/>
        <v>0</v>
      </c>
      <c r="AA26" s="411">
        <f t="shared" si="2"/>
        <v>0</v>
      </c>
      <c r="AB26" s="411">
        <f t="shared" si="3"/>
        <v>0</v>
      </c>
      <c r="AC26" s="413">
        <f t="shared" si="4"/>
        <v>0</v>
      </c>
      <c r="AD26" s="835"/>
      <c r="AE26" s="835"/>
    </row>
    <row r="27" spans="1:31" s="414" customFormat="1" ht="33.75" customHeight="1">
      <c r="A27" s="405">
        <v>2</v>
      </c>
      <c r="B27" s="406">
        <v>1</v>
      </c>
      <c r="C27" s="406">
        <v>2</v>
      </c>
      <c r="D27" s="406">
        <v>2</v>
      </c>
      <c r="E27" s="515" t="s">
        <v>262</v>
      </c>
      <c r="F27" s="408" t="s">
        <v>169</v>
      </c>
      <c r="G27" s="512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410"/>
      <c r="S27" s="410"/>
      <c r="T27" s="410"/>
      <c r="U27" s="410"/>
      <c r="V27" s="410"/>
      <c r="W27" s="410"/>
      <c r="X27" s="445">
        <v>0</v>
      </c>
      <c r="Y27" s="411">
        <f t="shared" si="0"/>
        <v>0</v>
      </c>
      <c r="Z27" s="411">
        <f t="shared" si="1"/>
        <v>0</v>
      </c>
      <c r="AA27" s="411">
        <f t="shared" si="2"/>
        <v>0</v>
      </c>
      <c r="AB27" s="411">
        <f t="shared" si="3"/>
        <v>0</v>
      </c>
      <c r="AC27" s="413">
        <f t="shared" si="4"/>
        <v>0</v>
      </c>
      <c r="AD27" s="835"/>
      <c r="AE27" s="835"/>
    </row>
    <row r="28" spans="1:31" s="414" customFormat="1" ht="33.75" customHeight="1">
      <c r="A28" s="405">
        <v>2</v>
      </c>
      <c r="B28" s="406">
        <v>1</v>
      </c>
      <c r="C28" s="406">
        <v>2</v>
      </c>
      <c r="D28" s="406">
        <v>2</v>
      </c>
      <c r="E28" s="407" t="s">
        <v>263</v>
      </c>
      <c r="F28" s="408" t="s">
        <v>170</v>
      </c>
      <c r="G28" s="512"/>
      <c r="H28" s="324"/>
      <c r="I28" s="324"/>
      <c r="J28" s="324"/>
      <c r="K28" s="324"/>
      <c r="L28" s="324"/>
      <c r="M28" s="324"/>
      <c r="N28" s="324"/>
      <c r="O28" s="324"/>
      <c r="P28" s="324"/>
      <c r="Q28" s="559"/>
      <c r="R28" s="410"/>
      <c r="S28" s="410"/>
      <c r="T28" s="410"/>
      <c r="U28" s="410"/>
      <c r="V28" s="410"/>
      <c r="W28" s="411"/>
      <c r="X28" s="560">
        <v>0</v>
      </c>
      <c r="Y28" s="411">
        <f t="shared" ref="Y28:Y33" si="5">+X28/4</f>
        <v>0</v>
      </c>
      <c r="Z28" s="412">
        <f t="shared" ref="Z28:AB29" si="6">+Y28</f>
        <v>0</v>
      </c>
      <c r="AA28" s="412">
        <f t="shared" si="6"/>
        <v>0</v>
      </c>
      <c r="AB28" s="412">
        <f t="shared" si="6"/>
        <v>0</v>
      </c>
      <c r="AC28" s="413">
        <f t="shared" ref="AC28:AC33" si="7">+Y28+Z28+AA28+AB28</f>
        <v>0</v>
      </c>
      <c r="AD28" s="835"/>
      <c r="AE28" s="835"/>
    </row>
    <row r="29" spans="1:31" s="414" customFormat="1" ht="33.75" customHeight="1">
      <c r="A29" s="405">
        <v>2</v>
      </c>
      <c r="B29" s="406">
        <v>1</v>
      </c>
      <c r="C29" s="406">
        <v>2</v>
      </c>
      <c r="D29" s="406">
        <v>2</v>
      </c>
      <c r="E29" s="407" t="s">
        <v>260</v>
      </c>
      <c r="F29" s="408" t="s">
        <v>171</v>
      </c>
      <c r="G29" s="512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445">
        <v>200000</v>
      </c>
      <c r="Y29" s="411">
        <f t="shared" si="5"/>
        <v>50000</v>
      </c>
      <c r="Z29" s="412">
        <f t="shared" si="6"/>
        <v>50000</v>
      </c>
      <c r="AA29" s="412">
        <f t="shared" si="6"/>
        <v>50000</v>
      </c>
      <c r="AB29" s="412">
        <f t="shared" si="6"/>
        <v>50000</v>
      </c>
      <c r="AC29" s="413">
        <f t="shared" si="7"/>
        <v>200000</v>
      </c>
      <c r="AD29" s="835"/>
      <c r="AE29" s="835"/>
    </row>
    <row r="30" spans="1:31" s="414" customFormat="1" ht="33.75" customHeight="1">
      <c r="A30" s="405">
        <v>2</v>
      </c>
      <c r="B30" s="406">
        <v>1</v>
      </c>
      <c r="C30" s="406">
        <v>2</v>
      </c>
      <c r="D30" s="406">
        <v>2</v>
      </c>
      <c r="E30" s="407" t="s">
        <v>280</v>
      </c>
      <c r="F30" s="408" t="s">
        <v>281</v>
      </c>
      <c r="G30" s="512"/>
      <c r="H30" s="324"/>
      <c r="I30" s="324"/>
      <c r="J30" s="324"/>
      <c r="K30" s="324"/>
      <c r="L30" s="324"/>
      <c r="M30" s="324"/>
      <c r="N30" s="324"/>
      <c r="O30" s="324"/>
      <c r="P30" s="324"/>
      <c r="Q30" s="559"/>
      <c r="R30" s="410"/>
      <c r="S30" s="410"/>
      <c r="T30" s="410"/>
      <c r="U30" s="410"/>
      <c r="V30" s="410"/>
      <c r="W30" s="410"/>
      <c r="X30" s="445">
        <v>0</v>
      </c>
      <c r="Y30" s="411">
        <f t="shared" si="5"/>
        <v>0</v>
      </c>
      <c r="Z30" s="412">
        <f t="shared" ref="Z30:AB32" si="8">+Y30</f>
        <v>0</v>
      </c>
      <c r="AA30" s="412">
        <f t="shared" si="8"/>
        <v>0</v>
      </c>
      <c r="AB30" s="412">
        <f t="shared" si="8"/>
        <v>0</v>
      </c>
      <c r="AC30" s="413">
        <f t="shared" si="7"/>
        <v>0</v>
      </c>
      <c r="AD30" s="835"/>
      <c r="AE30" s="835"/>
    </row>
    <row r="31" spans="1:31" s="414" customFormat="1" ht="33.75" customHeight="1">
      <c r="A31" s="405">
        <v>2</v>
      </c>
      <c r="B31" s="406">
        <v>1</v>
      </c>
      <c r="C31" s="406">
        <v>2</v>
      </c>
      <c r="D31" s="406">
        <v>2</v>
      </c>
      <c r="E31" s="407">
        <v>9</v>
      </c>
      <c r="F31" s="408" t="s">
        <v>172</v>
      </c>
      <c r="G31" s="512"/>
      <c r="H31" s="324"/>
      <c r="I31" s="324"/>
      <c r="J31" s="324"/>
      <c r="K31" s="324"/>
      <c r="L31" s="324"/>
      <c r="M31" s="324"/>
      <c r="N31" s="324"/>
      <c r="O31" s="324"/>
      <c r="P31" s="324"/>
      <c r="Q31" s="559"/>
      <c r="R31" s="410"/>
      <c r="S31" s="410"/>
      <c r="T31" s="410"/>
      <c r="U31" s="410"/>
      <c r="V31" s="410"/>
      <c r="W31" s="410"/>
      <c r="X31" s="563">
        <v>200000</v>
      </c>
      <c r="Y31" s="411">
        <f t="shared" si="5"/>
        <v>50000</v>
      </c>
      <c r="Z31" s="412">
        <f t="shared" si="8"/>
        <v>50000</v>
      </c>
      <c r="AA31" s="412">
        <f t="shared" si="8"/>
        <v>50000</v>
      </c>
      <c r="AB31" s="412">
        <f t="shared" si="8"/>
        <v>50000</v>
      </c>
      <c r="AC31" s="413">
        <f t="shared" si="7"/>
        <v>200000</v>
      </c>
      <c r="AD31" s="835"/>
      <c r="AE31" s="835"/>
    </row>
    <row r="32" spans="1:31" s="414" customFormat="1" ht="33.75" customHeight="1">
      <c r="A32" s="405">
        <v>2</v>
      </c>
      <c r="B32" s="406">
        <v>1</v>
      </c>
      <c r="C32" s="406">
        <v>3</v>
      </c>
      <c r="D32" s="406">
        <v>1</v>
      </c>
      <c r="E32" s="407" t="s">
        <v>259</v>
      </c>
      <c r="F32" s="561" t="s">
        <v>524</v>
      </c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563">
        <v>500000</v>
      </c>
      <c r="Y32" s="411">
        <f t="shared" si="5"/>
        <v>125000</v>
      </c>
      <c r="Z32" s="412">
        <f t="shared" si="8"/>
        <v>125000</v>
      </c>
      <c r="AA32" s="412">
        <f t="shared" si="8"/>
        <v>125000</v>
      </c>
      <c r="AB32" s="412">
        <f t="shared" si="8"/>
        <v>125000</v>
      </c>
      <c r="AC32" s="413">
        <f t="shared" si="7"/>
        <v>500000</v>
      </c>
      <c r="AD32" s="835"/>
      <c r="AE32" s="835"/>
    </row>
    <row r="33" spans="1:31" s="414" customFormat="1" ht="33.75" customHeight="1">
      <c r="A33" s="405">
        <v>2</v>
      </c>
      <c r="B33" s="406">
        <v>1</v>
      </c>
      <c r="C33" s="406">
        <v>3</v>
      </c>
      <c r="D33" s="406">
        <v>2</v>
      </c>
      <c r="E33" s="407" t="s">
        <v>259</v>
      </c>
      <c r="F33" s="561" t="s">
        <v>175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563">
        <v>200000</v>
      </c>
      <c r="Y33" s="411">
        <f t="shared" si="5"/>
        <v>50000</v>
      </c>
      <c r="Z33" s="412">
        <f>+Y33</f>
        <v>50000</v>
      </c>
      <c r="AA33" s="412">
        <f>+Z33</f>
        <v>50000</v>
      </c>
      <c r="AB33" s="412">
        <f>+AA33</f>
        <v>50000</v>
      </c>
      <c r="AC33" s="413">
        <f t="shared" si="7"/>
        <v>200000</v>
      </c>
      <c r="AD33" s="835"/>
      <c r="AE33" s="835"/>
    </row>
    <row r="34" spans="1:31" s="414" customFormat="1" ht="33.75" customHeight="1">
      <c r="A34" s="819">
        <v>2</v>
      </c>
      <c r="B34" s="820">
        <v>1</v>
      </c>
      <c r="C34" s="820">
        <v>4</v>
      </c>
      <c r="D34" s="820">
        <v>2</v>
      </c>
      <c r="E34" s="407"/>
      <c r="F34" s="615" t="s">
        <v>176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563"/>
      <c r="Y34" s="411"/>
      <c r="Z34" s="412"/>
      <c r="AA34" s="412"/>
      <c r="AB34" s="412"/>
      <c r="AC34" s="413"/>
      <c r="AD34" s="835"/>
      <c r="AE34" s="835"/>
    </row>
    <row r="35" spans="1:31" s="414" customFormat="1" ht="33.75" customHeight="1">
      <c r="A35" s="405">
        <v>2</v>
      </c>
      <c r="B35" s="406">
        <v>1</v>
      </c>
      <c r="C35" s="406">
        <v>4</v>
      </c>
      <c r="D35" s="406">
        <v>2</v>
      </c>
      <c r="E35" s="407" t="s">
        <v>262</v>
      </c>
      <c r="F35" s="561" t="s">
        <v>547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563">
        <v>0</v>
      </c>
      <c r="Y35" s="411">
        <f>+X35/4</f>
        <v>0</v>
      </c>
      <c r="Z35" s="412">
        <f t="shared" ref="Z35:AB36" si="9">+Y35</f>
        <v>0</v>
      </c>
      <c r="AA35" s="412">
        <f t="shared" si="9"/>
        <v>0</v>
      </c>
      <c r="AB35" s="412">
        <f t="shared" si="9"/>
        <v>0</v>
      </c>
      <c r="AC35" s="413">
        <f>+Y35+Z35+AA35+AB35</f>
        <v>0</v>
      </c>
      <c r="AD35" s="835"/>
      <c r="AE35" s="835"/>
    </row>
    <row r="36" spans="1:31" s="414" customFormat="1" ht="33.75" customHeight="1">
      <c r="A36" s="405">
        <v>2</v>
      </c>
      <c r="B36" s="406">
        <v>1</v>
      </c>
      <c r="C36" s="406">
        <v>4</v>
      </c>
      <c r="D36" s="406">
        <v>2</v>
      </c>
      <c r="E36" s="407" t="s">
        <v>258</v>
      </c>
      <c r="F36" s="561" t="s">
        <v>548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563">
        <v>500000</v>
      </c>
      <c r="Y36" s="411">
        <f>+X36/4</f>
        <v>125000</v>
      </c>
      <c r="Z36" s="412">
        <f t="shared" si="9"/>
        <v>125000</v>
      </c>
      <c r="AA36" s="412">
        <f t="shared" si="9"/>
        <v>125000</v>
      </c>
      <c r="AB36" s="412">
        <f t="shared" si="9"/>
        <v>125000</v>
      </c>
      <c r="AC36" s="413">
        <f>+Y36+Z36+AA36+AB36</f>
        <v>500000</v>
      </c>
      <c r="AD36" s="835"/>
      <c r="AE36" s="835"/>
    </row>
    <row r="37" spans="1:31" s="414" customFormat="1" ht="33.75" customHeight="1">
      <c r="A37" s="643">
        <v>2</v>
      </c>
      <c r="B37" s="644">
        <v>1</v>
      </c>
      <c r="C37" s="644">
        <v>5</v>
      </c>
      <c r="D37" s="644"/>
      <c r="E37" s="614"/>
      <c r="F37" s="615" t="s">
        <v>180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563"/>
      <c r="Y37" s="411"/>
      <c r="Z37" s="412"/>
      <c r="AA37" s="412"/>
      <c r="AB37" s="412"/>
      <c r="AC37" s="413"/>
      <c r="AD37" s="835"/>
      <c r="AE37" s="835"/>
    </row>
    <row r="38" spans="1:31" s="414" customFormat="1" ht="33.75" customHeight="1">
      <c r="A38" s="405">
        <v>2</v>
      </c>
      <c r="B38" s="406">
        <v>1</v>
      </c>
      <c r="C38" s="406">
        <v>5</v>
      </c>
      <c r="D38" s="406">
        <v>1</v>
      </c>
      <c r="E38" s="614"/>
      <c r="F38" s="561" t="s">
        <v>177</v>
      </c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410"/>
      <c r="S38" s="410"/>
      <c r="T38" s="410"/>
      <c r="U38" s="410"/>
      <c r="V38" s="410"/>
      <c r="W38" s="410"/>
      <c r="X38" s="445">
        <v>3000000</v>
      </c>
      <c r="Y38" s="411">
        <f>+X38/4</f>
        <v>750000</v>
      </c>
      <c r="Z38" s="412">
        <f t="shared" ref="Z38:AB40" si="10">+Y38</f>
        <v>750000</v>
      </c>
      <c r="AA38" s="412">
        <f t="shared" si="10"/>
        <v>750000</v>
      </c>
      <c r="AB38" s="412">
        <f t="shared" si="10"/>
        <v>750000</v>
      </c>
      <c r="AC38" s="413">
        <f>+Y38+Z38+AA38+AB38</f>
        <v>3000000</v>
      </c>
      <c r="AD38" s="835"/>
      <c r="AE38" s="835"/>
    </row>
    <row r="39" spans="1:31" s="414" customFormat="1" ht="33.75" customHeight="1">
      <c r="A39" s="405">
        <v>2</v>
      </c>
      <c r="B39" s="406">
        <v>1</v>
      </c>
      <c r="C39" s="406">
        <v>5</v>
      </c>
      <c r="D39" s="406">
        <v>2</v>
      </c>
      <c r="E39" s="614"/>
      <c r="F39" s="561" t="s">
        <v>178</v>
      </c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410"/>
      <c r="S39" s="410"/>
      <c r="T39" s="410"/>
      <c r="U39" s="410"/>
      <c r="V39" s="410"/>
      <c r="W39" s="410"/>
      <c r="X39" s="445">
        <v>3300000</v>
      </c>
      <c r="Y39" s="411">
        <f>+X39/4</f>
        <v>825000</v>
      </c>
      <c r="Z39" s="412">
        <f t="shared" si="10"/>
        <v>825000</v>
      </c>
      <c r="AA39" s="412">
        <f t="shared" si="10"/>
        <v>825000</v>
      </c>
      <c r="AB39" s="412">
        <f t="shared" si="10"/>
        <v>825000</v>
      </c>
      <c r="AC39" s="413">
        <f>+Y39+Z39+AA39+AB39</f>
        <v>3300000</v>
      </c>
      <c r="AD39" s="835"/>
      <c r="AE39" s="835"/>
    </row>
    <row r="40" spans="1:31" s="414" customFormat="1" ht="33.75" customHeight="1">
      <c r="A40" s="405">
        <v>2</v>
      </c>
      <c r="B40" s="406">
        <v>1</v>
      </c>
      <c r="C40" s="406">
        <v>5</v>
      </c>
      <c r="D40" s="406">
        <v>3</v>
      </c>
      <c r="E40" s="614"/>
      <c r="F40" s="561" t="s">
        <v>179</v>
      </c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410"/>
      <c r="S40" s="410"/>
      <c r="T40" s="410"/>
      <c r="U40" s="410"/>
      <c r="V40" s="410"/>
      <c r="W40" s="410"/>
      <c r="X40" s="563">
        <v>500000</v>
      </c>
      <c r="Y40" s="411">
        <f>+X40/4</f>
        <v>125000</v>
      </c>
      <c r="Z40" s="412">
        <f t="shared" si="10"/>
        <v>125000</v>
      </c>
      <c r="AA40" s="412">
        <f t="shared" si="10"/>
        <v>125000</v>
      </c>
      <c r="AB40" s="412">
        <f t="shared" si="10"/>
        <v>125000</v>
      </c>
      <c r="AC40" s="413">
        <f>+Y40+Z40+AA40+AB40</f>
        <v>500000</v>
      </c>
      <c r="AD40" s="835"/>
      <c r="AE40" s="835"/>
    </row>
    <row r="41" spans="1:31" s="575" customFormat="1" ht="33.75" customHeight="1" thickBot="1">
      <c r="A41" s="616"/>
      <c r="B41" s="568"/>
      <c r="C41" s="568"/>
      <c r="D41" s="568"/>
      <c r="E41" s="568"/>
      <c r="F41" s="567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9"/>
      <c r="R41" s="570"/>
      <c r="S41" s="570"/>
      <c r="T41" s="570"/>
      <c r="U41" s="570"/>
      <c r="V41" s="570"/>
      <c r="W41" s="570"/>
      <c r="X41" s="571"/>
      <c r="Y41" s="572"/>
      <c r="Z41" s="573"/>
      <c r="AA41" s="573"/>
      <c r="AB41" s="573"/>
      <c r="AC41" s="574"/>
      <c r="AD41" s="824"/>
      <c r="AE41" s="824"/>
    </row>
    <row r="42" spans="1:31" s="575" customFormat="1" ht="33.75" customHeight="1" thickBot="1">
      <c r="A42" s="617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425"/>
      <c r="Y42" s="578"/>
      <c r="Z42" s="579"/>
      <c r="AA42" s="579"/>
      <c r="AB42" s="579"/>
      <c r="AC42" s="618"/>
      <c r="AD42" s="824"/>
      <c r="AE42" s="824"/>
    </row>
    <row r="43" spans="1:31" s="326" customFormat="1" ht="33.75" customHeight="1">
      <c r="A43" s="619">
        <v>2</v>
      </c>
      <c r="B43" s="620">
        <v>2</v>
      </c>
      <c r="C43" s="620"/>
      <c r="D43" s="621"/>
      <c r="E43" s="621"/>
      <c r="F43" s="1094" t="s">
        <v>313</v>
      </c>
      <c r="G43" s="1095"/>
      <c r="H43" s="1095"/>
      <c r="I43" s="1095"/>
      <c r="J43" s="1095"/>
      <c r="K43" s="1095"/>
      <c r="L43" s="1095"/>
      <c r="M43" s="1095"/>
      <c r="N43" s="1095"/>
      <c r="O43" s="1095"/>
      <c r="P43" s="1095"/>
      <c r="Q43" s="1095"/>
      <c r="R43" s="622"/>
      <c r="S43" s="622"/>
      <c r="T43" s="622"/>
      <c r="U43" s="622"/>
      <c r="V43" s="622"/>
      <c r="W43" s="622"/>
      <c r="X43" s="623">
        <f t="shared" ref="X43:AC43" si="11">SUM(X45:X76)</f>
        <v>17100000</v>
      </c>
      <c r="Y43" s="623">
        <f t="shared" si="11"/>
        <v>4275000</v>
      </c>
      <c r="Z43" s="623">
        <f t="shared" si="11"/>
        <v>4275000</v>
      </c>
      <c r="AA43" s="623">
        <f t="shared" si="11"/>
        <v>4275000</v>
      </c>
      <c r="AB43" s="623">
        <f t="shared" si="11"/>
        <v>4275000</v>
      </c>
      <c r="AC43" s="624">
        <f t="shared" si="11"/>
        <v>17100000</v>
      </c>
      <c r="AD43" s="839"/>
      <c r="AE43" s="839"/>
    </row>
    <row r="44" spans="1:31" s="414" customFormat="1" ht="33.75" customHeight="1">
      <c r="A44" s="643">
        <v>2</v>
      </c>
      <c r="B44" s="644">
        <v>2</v>
      </c>
      <c r="C44" s="644">
        <v>1</v>
      </c>
      <c r="D44" s="644"/>
      <c r="E44" s="614"/>
      <c r="F44" s="518" t="s">
        <v>56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409"/>
      <c r="R44" s="410"/>
      <c r="S44" s="410"/>
      <c r="T44" s="410"/>
      <c r="U44" s="410"/>
      <c r="V44" s="410"/>
      <c r="W44" s="410"/>
      <c r="X44" s="445"/>
      <c r="Y44" s="411"/>
      <c r="Z44" s="410"/>
      <c r="AA44" s="410"/>
      <c r="AB44" s="410"/>
      <c r="AC44" s="519"/>
      <c r="AD44" s="835"/>
      <c r="AE44" s="835"/>
    </row>
    <row r="45" spans="1:31" s="414" customFormat="1" ht="33.75" customHeight="1">
      <c r="A45" s="405">
        <v>2</v>
      </c>
      <c r="B45" s="406">
        <v>2</v>
      </c>
      <c r="C45" s="406">
        <v>1</v>
      </c>
      <c r="D45" s="644">
        <v>2</v>
      </c>
      <c r="E45" s="407" t="s">
        <v>259</v>
      </c>
      <c r="F45" s="408" t="s">
        <v>276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409"/>
      <c r="R45" s="410"/>
      <c r="S45" s="410"/>
      <c r="T45" s="410"/>
      <c r="U45" s="410"/>
      <c r="V45" s="410"/>
      <c r="W45" s="410"/>
      <c r="X45" s="445">
        <v>400000</v>
      </c>
      <c r="Y45" s="411">
        <f>+X45/4</f>
        <v>100000</v>
      </c>
      <c r="Z45" s="412">
        <f>+Y45</f>
        <v>100000</v>
      </c>
      <c r="AA45" s="412">
        <f>+Z45</f>
        <v>100000</v>
      </c>
      <c r="AB45" s="412">
        <f>+AA45</f>
        <v>100000</v>
      </c>
      <c r="AC45" s="413">
        <f>+Y45+Z45+AA45+AB45</f>
        <v>400000</v>
      </c>
      <c r="AD45" s="835"/>
      <c r="AE45" s="835"/>
    </row>
    <row r="46" spans="1:31" s="414" customFormat="1" ht="33.75" customHeight="1">
      <c r="A46" s="405">
        <v>2</v>
      </c>
      <c r="B46" s="406">
        <v>2</v>
      </c>
      <c r="C46" s="406">
        <v>1</v>
      </c>
      <c r="D46" s="406">
        <v>3</v>
      </c>
      <c r="E46" s="614"/>
      <c r="F46" s="561" t="s">
        <v>181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409"/>
      <c r="R46" s="410"/>
      <c r="S46" s="410"/>
      <c r="T46" s="410"/>
      <c r="U46" s="410"/>
      <c r="V46" s="410"/>
      <c r="W46" s="410"/>
      <c r="X46" s="445">
        <v>0</v>
      </c>
      <c r="Y46" s="411">
        <f t="shared" ref="Y46:Y60" si="12">+X46/4</f>
        <v>0</v>
      </c>
      <c r="Z46" s="412">
        <f t="shared" ref="Z46:AB60" si="13">+Y46</f>
        <v>0</v>
      </c>
      <c r="AA46" s="412">
        <f t="shared" si="13"/>
        <v>0</v>
      </c>
      <c r="AB46" s="412">
        <f t="shared" si="13"/>
        <v>0</v>
      </c>
      <c r="AC46" s="413">
        <f t="shared" ref="AC46:AC60" si="14">+Y46+Z46+AA46+AB46</f>
        <v>0</v>
      </c>
      <c r="AD46" s="835"/>
      <c r="AE46" s="835"/>
    </row>
    <row r="47" spans="1:31" s="414" customFormat="1" ht="33.75" customHeight="1">
      <c r="A47" s="643">
        <v>2</v>
      </c>
      <c r="B47" s="406">
        <v>2</v>
      </c>
      <c r="C47" s="406">
        <v>2</v>
      </c>
      <c r="D47" s="644"/>
      <c r="E47" s="614"/>
      <c r="F47" s="546" t="s">
        <v>126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409"/>
      <c r="R47" s="410"/>
      <c r="S47" s="410"/>
      <c r="T47" s="410"/>
      <c r="U47" s="410"/>
      <c r="V47" s="410"/>
      <c r="W47" s="410"/>
      <c r="X47" s="445"/>
      <c r="Y47" s="411"/>
      <c r="Z47" s="412"/>
      <c r="AA47" s="412"/>
      <c r="AB47" s="412"/>
      <c r="AC47" s="413"/>
      <c r="AD47" s="835"/>
      <c r="AE47" s="835"/>
    </row>
    <row r="48" spans="1:31" s="414" customFormat="1" ht="33.75" customHeight="1">
      <c r="A48" s="405">
        <v>2</v>
      </c>
      <c r="B48" s="406">
        <v>2</v>
      </c>
      <c r="C48" s="406">
        <v>2</v>
      </c>
      <c r="D48" s="406">
        <v>1</v>
      </c>
      <c r="E48" s="614"/>
      <c r="F48" s="562" t="s">
        <v>58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409"/>
      <c r="R48" s="410"/>
      <c r="S48" s="410"/>
      <c r="T48" s="410"/>
      <c r="U48" s="410"/>
      <c r="V48" s="410"/>
      <c r="W48" s="410"/>
      <c r="X48" s="445">
        <v>8000000</v>
      </c>
      <c r="Y48" s="411">
        <f t="shared" si="12"/>
        <v>2000000</v>
      </c>
      <c r="Z48" s="412">
        <f t="shared" si="13"/>
        <v>2000000</v>
      </c>
      <c r="AA48" s="412">
        <f t="shared" si="13"/>
        <v>2000000</v>
      </c>
      <c r="AB48" s="412">
        <f t="shared" si="13"/>
        <v>2000000</v>
      </c>
      <c r="AC48" s="413">
        <f t="shared" si="14"/>
        <v>8000000</v>
      </c>
      <c r="AD48" s="835"/>
      <c r="AE48" s="835"/>
    </row>
    <row r="49" spans="1:31" s="414" customFormat="1" ht="33.75" customHeight="1">
      <c r="A49" s="405">
        <v>2</v>
      </c>
      <c r="B49" s="406">
        <v>2</v>
      </c>
      <c r="C49" s="406">
        <v>2</v>
      </c>
      <c r="D49" s="406">
        <v>2</v>
      </c>
      <c r="E49" s="614"/>
      <c r="F49" s="561" t="s">
        <v>59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625"/>
      <c r="R49" s="410"/>
      <c r="S49" s="410"/>
      <c r="T49" s="410"/>
      <c r="U49" s="410"/>
      <c r="V49" s="410"/>
      <c r="W49" s="410"/>
      <c r="X49" s="445">
        <v>300000</v>
      </c>
      <c r="Y49" s="411">
        <f t="shared" si="12"/>
        <v>75000</v>
      </c>
      <c r="Z49" s="412">
        <f t="shared" si="13"/>
        <v>75000</v>
      </c>
      <c r="AA49" s="412">
        <f t="shared" si="13"/>
        <v>75000</v>
      </c>
      <c r="AB49" s="412">
        <f t="shared" si="13"/>
        <v>75000</v>
      </c>
      <c r="AC49" s="413">
        <f t="shared" si="14"/>
        <v>300000</v>
      </c>
      <c r="AD49" s="835"/>
      <c r="AE49" s="835"/>
    </row>
    <row r="50" spans="1:31" s="317" customFormat="1" ht="33.75" customHeight="1">
      <c r="A50" s="643">
        <v>2</v>
      </c>
      <c r="B50" s="644">
        <v>2</v>
      </c>
      <c r="C50" s="644">
        <v>3</v>
      </c>
      <c r="D50" s="644"/>
      <c r="E50" s="545"/>
      <c r="F50" s="615" t="s">
        <v>60</v>
      </c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22"/>
      <c r="R50" s="523"/>
      <c r="S50" s="523"/>
      <c r="T50" s="523"/>
      <c r="U50" s="523"/>
      <c r="V50" s="523"/>
      <c r="W50" s="523"/>
      <c r="X50" s="626"/>
      <c r="Y50" s="524"/>
      <c r="Z50" s="627"/>
      <c r="AA50" s="627"/>
      <c r="AB50" s="627"/>
      <c r="AC50" s="525"/>
      <c r="AD50" s="825"/>
      <c r="AE50" s="825"/>
    </row>
    <row r="51" spans="1:31" s="414" customFormat="1" ht="33.75" customHeight="1">
      <c r="A51" s="643">
        <v>2</v>
      </c>
      <c r="B51" s="406">
        <v>2</v>
      </c>
      <c r="C51" s="406">
        <v>3</v>
      </c>
      <c r="D51" s="644">
        <v>1</v>
      </c>
      <c r="E51" s="614"/>
      <c r="F51" s="561" t="s">
        <v>132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411">
        <v>300000</v>
      </c>
      <c r="Y51" s="411">
        <f t="shared" si="12"/>
        <v>75000</v>
      </c>
      <c r="Z51" s="412">
        <f t="shared" si="13"/>
        <v>75000</v>
      </c>
      <c r="AA51" s="412">
        <f t="shared" si="13"/>
        <v>75000</v>
      </c>
      <c r="AB51" s="412">
        <f t="shared" si="13"/>
        <v>75000</v>
      </c>
      <c r="AC51" s="413">
        <f t="shared" si="14"/>
        <v>300000</v>
      </c>
      <c r="AD51" s="835"/>
      <c r="AE51" s="835"/>
    </row>
    <row r="52" spans="1:31" s="414" customFormat="1" ht="33.75" customHeight="1">
      <c r="A52" s="405">
        <v>2</v>
      </c>
      <c r="B52" s="406">
        <v>2</v>
      </c>
      <c r="C52" s="406">
        <v>3</v>
      </c>
      <c r="D52" s="406">
        <v>2</v>
      </c>
      <c r="E52" s="614"/>
      <c r="F52" s="561" t="s">
        <v>61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625"/>
      <c r="R52" s="410"/>
      <c r="S52" s="410"/>
      <c r="T52" s="410"/>
      <c r="U52" s="410"/>
      <c r="V52" s="410"/>
      <c r="W52" s="410"/>
      <c r="X52" s="445">
        <v>0</v>
      </c>
      <c r="Y52" s="411">
        <f t="shared" si="12"/>
        <v>0</v>
      </c>
      <c r="Z52" s="412">
        <f t="shared" si="13"/>
        <v>0</v>
      </c>
      <c r="AA52" s="412">
        <f t="shared" si="13"/>
        <v>0</v>
      </c>
      <c r="AB52" s="412">
        <f t="shared" si="13"/>
        <v>0</v>
      </c>
      <c r="AC52" s="413">
        <f t="shared" si="14"/>
        <v>0</v>
      </c>
      <c r="AD52" s="835"/>
      <c r="AE52" s="835"/>
    </row>
    <row r="53" spans="1:31" s="414" customFormat="1" ht="33.75" customHeight="1">
      <c r="A53" s="643">
        <v>2</v>
      </c>
      <c r="B53" s="644">
        <v>2</v>
      </c>
      <c r="C53" s="644">
        <v>4</v>
      </c>
      <c r="D53" s="406"/>
      <c r="E53" s="614"/>
      <c r="F53" s="546" t="s">
        <v>184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445"/>
      <c r="Y53" s="411"/>
      <c r="Z53" s="412"/>
      <c r="AA53" s="412"/>
      <c r="AB53" s="412"/>
      <c r="AC53" s="413"/>
      <c r="AD53" s="835"/>
      <c r="AE53" s="835"/>
    </row>
    <row r="54" spans="1:31" s="414" customFormat="1" ht="33.75" customHeight="1">
      <c r="A54" s="405">
        <v>2</v>
      </c>
      <c r="B54" s="406">
        <v>2</v>
      </c>
      <c r="C54" s="406">
        <v>4</v>
      </c>
      <c r="D54" s="406">
        <v>1</v>
      </c>
      <c r="E54" s="407" t="s">
        <v>259</v>
      </c>
      <c r="F54" s="561" t="s">
        <v>130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625"/>
      <c r="R54" s="410"/>
      <c r="S54" s="410"/>
      <c r="T54" s="410"/>
      <c r="U54" s="410"/>
      <c r="V54" s="410"/>
      <c r="W54" s="410"/>
      <c r="X54" s="445">
        <v>0</v>
      </c>
      <c r="Y54" s="411">
        <f t="shared" si="12"/>
        <v>0</v>
      </c>
      <c r="Z54" s="412">
        <f t="shared" si="13"/>
        <v>0</v>
      </c>
      <c r="AA54" s="412">
        <f t="shared" si="13"/>
        <v>0</v>
      </c>
      <c r="AB54" s="412">
        <f t="shared" si="13"/>
        <v>0</v>
      </c>
      <c r="AC54" s="413">
        <f t="shared" si="14"/>
        <v>0</v>
      </c>
      <c r="AD54" s="835"/>
      <c r="AE54" s="835"/>
    </row>
    <row r="55" spans="1:31" s="414" customFormat="1" ht="33.75" customHeight="1">
      <c r="A55" s="405">
        <v>2</v>
      </c>
      <c r="B55" s="406">
        <v>2</v>
      </c>
      <c r="C55" s="406">
        <v>4</v>
      </c>
      <c r="D55" s="406">
        <v>2</v>
      </c>
      <c r="E55" s="407" t="s">
        <v>259</v>
      </c>
      <c r="F55" s="408" t="s">
        <v>269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625"/>
      <c r="R55" s="410"/>
      <c r="S55" s="410"/>
      <c r="T55" s="410"/>
      <c r="U55" s="410"/>
      <c r="V55" s="410"/>
      <c r="W55" s="410"/>
      <c r="X55" s="445">
        <v>0</v>
      </c>
      <c r="Y55" s="411">
        <f>+X55/4</f>
        <v>0</v>
      </c>
      <c r="Z55" s="412">
        <f t="shared" ref="Z55:AB56" si="15">+Y55</f>
        <v>0</v>
      </c>
      <c r="AA55" s="412">
        <f t="shared" si="15"/>
        <v>0</v>
      </c>
      <c r="AB55" s="412">
        <f t="shared" si="15"/>
        <v>0</v>
      </c>
      <c r="AC55" s="413">
        <f>+Y55+Z55+AA55+AB55</f>
        <v>0</v>
      </c>
      <c r="AD55" s="835"/>
      <c r="AE55" s="835"/>
    </row>
    <row r="56" spans="1:31" s="414" customFormat="1" ht="33.75" customHeight="1">
      <c r="A56" s="405">
        <v>2</v>
      </c>
      <c r="B56" s="406">
        <v>2</v>
      </c>
      <c r="C56" s="406">
        <v>4</v>
      </c>
      <c r="D56" s="406">
        <v>4</v>
      </c>
      <c r="E56" s="407" t="s">
        <v>259</v>
      </c>
      <c r="F56" s="408" t="s">
        <v>371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625"/>
      <c r="R56" s="410"/>
      <c r="S56" s="410"/>
      <c r="T56" s="410"/>
      <c r="U56" s="410"/>
      <c r="V56" s="410"/>
      <c r="W56" s="410"/>
      <c r="X56" s="445">
        <v>100000</v>
      </c>
      <c r="Y56" s="411">
        <f>+X56/4</f>
        <v>25000</v>
      </c>
      <c r="Z56" s="412">
        <f t="shared" si="15"/>
        <v>25000</v>
      </c>
      <c r="AA56" s="412">
        <f t="shared" si="15"/>
        <v>25000</v>
      </c>
      <c r="AB56" s="412">
        <f t="shared" si="15"/>
        <v>25000</v>
      </c>
      <c r="AC56" s="413">
        <f>+Y56+Z56+AA56+AB56</f>
        <v>100000</v>
      </c>
      <c r="AD56" s="835"/>
      <c r="AE56" s="835"/>
    </row>
    <row r="57" spans="1:31" s="414" customFormat="1" ht="33.75" customHeight="1">
      <c r="A57" s="643">
        <v>2</v>
      </c>
      <c r="B57" s="644">
        <v>2</v>
      </c>
      <c r="C57" s="644">
        <v>5</v>
      </c>
      <c r="D57" s="406"/>
      <c r="E57" s="614"/>
      <c r="F57" s="546" t="s">
        <v>185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445"/>
      <c r="Y57" s="411"/>
      <c r="Z57" s="412"/>
      <c r="AA57" s="412"/>
      <c r="AB57" s="412"/>
      <c r="AC57" s="413"/>
      <c r="AD57" s="835"/>
      <c r="AE57" s="835"/>
    </row>
    <row r="58" spans="1:31" s="414" customFormat="1" ht="33.75" customHeight="1">
      <c r="A58" s="405">
        <v>2</v>
      </c>
      <c r="B58" s="406">
        <v>2</v>
      </c>
      <c r="C58" s="406">
        <v>5</v>
      </c>
      <c r="D58" s="406">
        <v>1</v>
      </c>
      <c r="E58" s="407" t="s">
        <v>259</v>
      </c>
      <c r="F58" s="562" t="s">
        <v>124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445">
        <v>50000</v>
      </c>
      <c r="Y58" s="411">
        <f t="shared" si="12"/>
        <v>12500</v>
      </c>
      <c r="Z58" s="412">
        <f t="shared" si="13"/>
        <v>12500</v>
      </c>
      <c r="AA58" s="412">
        <f t="shared" si="13"/>
        <v>12500</v>
      </c>
      <c r="AB58" s="412">
        <f t="shared" si="13"/>
        <v>12500</v>
      </c>
      <c r="AC58" s="413">
        <f t="shared" si="14"/>
        <v>50000</v>
      </c>
      <c r="AD58" s="835"/>
      <c r="AE58" s="835"/>
    </row>
    <row r="59" spans="1:31" s="414" customFormat="1" ht="33.75" customHeight="1">
      <c r="A59" s="405">
        <v>2</v>
      </c>
      <c r="B59" s="406">
        <v>2</v>
      </c>
      <c r="C59" s="406">
        <v>5</v>
      </c>
      <c r="D59" s="406">
        <v>3</v>
      </c>
      <c r="E59" s="407" t="s">
        <v>259</v>
      </c>
      <c r="F59" s="408" t="s">
        <v>267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445">
        <v>50000</v>
      </c>
      <c r="Y59" s="411">
        <f>+X59/4</f>
        <v>12500</v>
      </c>
      <c r="Z59" s="412">
        <f>+Y59</f>
        <v>12500</v>
      </c>
      <c r="AA59" s="412">
        <f>+Z59</f>
        <v>12500</v>
      </c>
      <c r="AB59" s="412">
        <f>+AA59</f>
        <v>12500</v>
      </c>
      <c r="AC59" s="413">
        <f>+Y59+Z59+AA59+AB59</f>
        <v>50000</v>
      </c>
      <c r="AD59" s="835"/>
      <c r="AE59" s="835"/>
    </row>
    <row r="60" spans="1:31" s="414" customFormat="1" ht="33.75" customHeight="1">
      <c r="A60" s="405">
        <v>2</v>
      </c>
      <c r="B60" s="406">
        <v>2</v>
      </c>
      <c r="C60" s="406">
        <v>5</v>
      </c>
      <c r="D60" s="406">
        <v>4</v>
      </c>
      <c r="E60" s="407" t="s">
        <v>259</v>
      </c>
      <c r="F60" s="561" t="s">
        <v>186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563">
        <v>1000000</v>
      </c>
      <c r="Y60" s="411">
        <f t="shared" si="12"/>
        <v>250000</v>
      </c>
      <c r="Z60" s="412">
        <f t="shared" si="13"/>
        <v>250000</v>
      </c>
      <c r="AA60" s="412">
        <f t="shared" si="13"/>
        <v>250000</v>
      </c>
      <c r="AB60" s="412">
        <f t="shared" si="13"/>
        <v>250000</v>
      </c>
      <c r="AC60" s="413">
        <f t="shared" si="14"/>
        <v>1000000</v>
      </c>
      <c r="AD60" s="835"/>
      <c r="AE60" s="835"/>
    </row>
    <row r="61" spans="1:31" s="414" customFormat="1" ht="33.75" customHeight="1">
      <c r="A61" s="405">
        <v>2</v>
      </c>
      <c r="B61" s="406">
        <v>2</v>
      </c>
      <c r="C61" s="406">
        <v>5</v>
      </c>
      <c r="D61" s="406">
        <v>8</v>
      </c>
      <c r="E61" s="407" t="s">
        <v>259</v>
      </c>
      <c r="F61" s="408" t="s">
        <v>224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563">
        <v>400000</v>
      </c>
      <c r="Y61" s="411">
        <f>+X61/4</f>
        <v>100000</v>
      </c>
      <c r="Z61" s="412">
        <f>+Y61</f>
        <v>100000</v>
      </c>
      <c r="AA61" s="412">
        <f>+Z61</f>
        <v>100000</v>
      </c>
      <c r="AB61" s="412">
        <f>+AA61</f>
        <v>100000</v>
      </c>
      <c r="AC61" s="413">
        <f>+Y61+Z61+AA61+AB61</f>
        <v>400000</v>
      </c>
      <c r="AD61" s="835"/>
      <c r="AE61" s="835"/>
    </row>
    <row r="62" spans="1:31" s="414" customFormat="1" ht="33.75" customHeight="1">
      <c r="A62" s="643">
        <v>2</v>
      </c>
      <c r="B62" s="644">
        <v>2</v>
      </c>
      <c r="C62" s="644">
        <v>6</v>
      </c>
      <c r="D62" s="406"/>
      <c r="E62" s="407"/>
      <c r="F62" s="615" t="s">
        <v>187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445"/>
      <c r="Y62" s="411"/>
      <c r="Z62" s="412"/>
      <c r="AA62" s="412"/>
      <c r="AB62" s="412"/>
      <c r="AC62" s="413"/>
      <c r="AD62" s="835"/>
      <c r="AE62" s="835"/>
    </row>
    <row r="63" spans="1:31" s="414" customFormat="1" ht="33.75" customHeight="1">
      <c r="A63" s="405">
        <v>2</v>
      </c>
      <c r="B63" s="406">
        <v>2</v>
      </c>
      <c r="C63" s="406">
        <v>6</v>
      </c>
      <c r="D63" s="406">
        <v>1</v>
      </c>
      <c r="E63" s="407" t="s">
        <v>259</v>
      </c>
      <c r="F63" s="581" t="s">
        <v>188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445">
        <v>0</v>
      </c>
      <c r="Y63" s="411">
        <f>+X63/4</f>
        <v>0</v>
      </c>
      <c r="Z63" s="412">
        <f t="shared" ref="Z63:AB65" si="16">+Y63</f>
        <v>0</v>
      </c>
      <c r="AA63" s="412">
        <f t="shared" si="16"/>
        <v>0</v>
      </c>
      <c r="AB63" s="412">
        <f t="shared" si="16"/>
        <v>0</v>
      </c>
      <c r="AC63" s="413">
        <f>+Y63+Z63+AA63+AB63</f>
        <v>0</v>
      </c>
      <c r="AD63" s="835"/>
      <c r="AE63" s="835"/>
    </row>
    <row r="64" spans="1:31" s="414" customFormat="1" ht="33.75" customHeight="1">
      <c r="A64" s="405">
        <v>2</v>
      </c>
      <c r="B64" s="406">
        <v>2</v>
      </c>
      <c r="C64" s="406">
        <v>6</v>
      </c>
      <c r="D64" s="406">
        <v>2</v>
      </c>
      <c r="E64" s="407" t="s">
        <v>259</v>
      </c>
      <c r="F64" s="581" t="s">
        <v>354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445">
        <v>0</v>
      </c>
      <c r="Y64" s="411">
        <f>+X64/4</f>
        <v>0</v>
      </c>
      <c r="Z64" s="412">
        <f t="shared" si="16"/>
        <v>0</v>
      </c>
      <c r="AA64" s="412">
        <f t="shared" si="16"/>
        <v>0</v>
      </c>
      <c r="AB64" s="412">
        <f t="shared" si="16"/>
        <v>0</v>
      </c>
      <c r="AC64" s="413">
        <f>+Y64+Z64+AA64+AB64</f>
        <v>0</v>
      </c>
      <c r="AD64" s="835"/>
      <c r="AE64" s="835"/>
    </row>
    <row r="65" spans="1:31" s="414" customFormat="1" ht="33.75" customHeight="1">
      <c r="A65" s="405">
        <v>2</v>
      </c>
      <c r="B65" s="406">
        <v>2</v>
      </c>
      <c r="C65" s="406">
        <v>6</v>
      </c>
      <c r="D65" s="406">
        <v>3</v>
      </c>
      <c r="E65" s="407"/>
      <c r="F65" s="561" t="s">
        <v>62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445">
        <v>0</v>
      </c>
      <c r="Y65" s="411">
        <f>+X65/4</f>
        <v>0</v>
      </c>
      <c r="Z65" s="412">
        <f t="shared" si="16"/>
        <v>0</v>
      </c>
      <c r="AA65" s="412">
        <f t="shared" si="16"/>
        <v>0</v>
      </c>
      <c r="AB65" s="412">
        <f t="shared" si="16"/>
        <v>0</v>
      </c>
      <c r="AC65" s="413">
        <f>+Y65+Z65+AA65+AB65</f>
        <v>0</v>
      </c>
      <c r="AD65" s="835"/>
      <c r="AE65" s="835"/>
    </row>
    <row r="66" spans="1:31" s="414" customFormat="1" ht="33.75" customHeight="1">
      <c r="A66" s="643">
        <v>2</v>
      </c>
      <c r="B66" s="644">
        <v>2</v>
      </c>
      <c r="C66" s="644">
        <v>7</v>
      </c>
      <c r="D66" s="406"/>
      <c r="E66" s="614"/>
      <c r="F66" s="615" t="s">
        <v>63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445"/>
      <c r="Y66" s="411"/>
      <c r="Z66" s="412"/>
      <c r="AA66" s="412"/>
      <c r="AB66" s="412"/>
      <c r="AC66" s="413"/>
      <c r="AD66" s="835"/>
      <c r="AE66" s="835"/>
    </row>
    <row r="67" spans="1:31" s="414" customFormat="1" ht="33.75" customHeight="1">
      <c r="A67" s="405">
        <v>2</v>
      </c>
      <c r="B67" s="406">
        <v>2</v>
      </c>
      <c r="C67" s="406">
        <v>7</v>
      </c>
      <c r="D67" s="406">
        <v>1</v>
      </c>
      <c r="E67" s="614" t="s">
        <v>49</v>
      </c>
      <c r="F67" s="408" t="s">
        <v>64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445">
        <v>0</v>
      </c>
      <c r="Y67" s="411">
        <f>+X67/4</f>
        <v>0</v>
      </c>
      <c r="Z67" s="412">
        <f t="shared" ref="Z67:AB71" si="17">+Y67</f>
        <v>0</v>
      </c>
      <c r="AA67" s="412">
        <f t="shared" si="17"/>
        <v>0</v>
      </c>
      <c r="AB67" s="412">
        <f t="shared" si="17"/>
        <v>0</v>
      </c>
      <c r="AC67" s="413">
        <f>+Y67+Z67+AA67+AB67</f>
        <v>0</v>
      </c>
      <c r="AD67" s="835"/>
      <c r="AE67" s="835"/>
    </row>
    <row r="68" spans="1:31" s="414" customFormat="1" ht="33.75" customHeight="1">
      <c r="A68" s="405">
        <v>2</v>
      </c>
      <c r="B68" s="406">
        <v>2</v>
      </c>
      <c r="C68" s="406">
        <v>7</v>
      </c>
      <c r="D68" s="406">
        <v>2</v>
      </c>
      <c r="E68" s="614" t="s">
        <v>49</v>
      </c>
      <c r="F68" s="408" t="s">
        <v>353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445">
        <v>0</v>
      </c>
      <c r="Y68" s="411">
        <f>+X68/4</f>
        <v>0</v>
      </c>
      <c r="Z68" s="412">
        <f>+Y68</f>
        <v>0</v>
      </c>
      <c r="AA68" s="412">
        <f>+Z68</f>
        <v>0</v>
      </c>
      <c r="AB68" s="412">
        <f>+AA68</f>
        <v>0</v>
      </c>
      <c r="AC68" s="413">
        <f>+Y68+Z68+AA68+AB68</f>
        <v>0</v>
      </c>
      <c r="AD68" s="835"/>
      <c r="AE68" s="835"/>
    </row>
    <row r="69" spans="1:31" s="414" customFormat="1" ht="33.75" customHeight="1">
      <c r="A69" s="405">
        <v>2</v>
      </c>
      <c r="B69" s="406">
        <v>2</v>
      </c>
      <c r="C69" s="406">
        <v>7</v>
      </c>
      <c r="D69" s="406">
        <v>2</v>
      </c>
      <c r="E69" s="614" t="s">
        <v>143</v>
      </c>
      <c r="F69" s="408" t="s">
        <v>65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445">
        <v>500000</v>
      </c>
      <c r="Y69" s="411">
        <f>+X69/4</f>
        <v>125000</v>
      </c>
      <c r="Z69" s="412">
        <f t="shared" si="17"/>
        <v>125000</v>
      </c>
      <c r="AA69" s="412">
        <f t="shared" si="17"/>
        <v>125000</v>
      </c>
      <c r="AB69" s="412">
        <f t="shared" si="17"/>
        <v>125000</v>
      </c>
      <c r="AC69" s="413">
        <f>+Y69+Z69+AA69+AB69</f>
        <v>500000</v>
      </c>
      <c r="AD69" s="835"/>
      <c r="AE69" s="835"/>
    </row>
    <row r="70" spans="1:31" s="414" customFormat="1" ht="33.75" customHeight="1">
      <c r="A70" s="405">
        <v>2</v>
      </c>
      <c r="B70" s="406">
        <v>2</v>
      </c>
      <c r="C70" s="406">
        <v>7</v>
      </c>
      <c r="D70" s="406">
        <v>2</v>
      </c>
      <c r="E70" s="407" t="s">
        <v>144</v>
      </c>
      <c r="F70" s="561" t="s">
        <v>568</v>
      </c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409"/>
      <c r="R70" s="410"/>
      <c r="S70" s="410"/>
      <c r="T70" s="410"/>
      <c r="U70" s="410"/>
      <c r="V70" s="410"/>
      <c r="W70" s="410"/>
      <c r="X70" s="445">
        <v>0</v>
      </c>
      <c r="Y70" s="411">
        <f>+X70/4</f>
        <v>0</v>
      </c>
      <c r="Z70" s="412">
        <f t="shared" si="17"/>
        <v>0</v>
      </c>
      <c r="AA70" s="412">
        <f t="shared" si="17"/>
        <v>0</v>
      </c>
      <c r="AB70" s="412">
        <f t="shared" si="17"/>
        <v>0</v>
      </c>
      <c r="AC70" s="413">
        <f>+Y70+Z70+AA70+AB70</f>
        <v>0</v>
      </c>
      <c r="AD70" s="835"/>
      <c r="AE70" s="835"/>
    </row>
    <row r="71" spans="1:31" s="414" customFormat="1" ht="33.75" customHeight="1">
      <c r="A71" s="405">
        <v>2</v>
      </c>
      <c r="B71" s="406">
        <v>2</v>
      </c>
      <c r="C71" s="406">
        <v>7</v>
      </c>
      <c r="D71" s="406">
        <v>2</v>
      </c>
      <c r="E71" s="407" t="s">
        <v>260</v>
      </c>
      <c r="F71" s="561" t="s">
        <v>284</v>
      </c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409"/>
      <c r="R71" s="410"/>
      <c r="S71" s="410"/>
      <c r="T71" s="410"/>
      <c r="U71" s="410"/>
      <c r="V71" s="410"/>
      <c r="W71" s="410"/>
      <c r="X71" s="445">
        <v>0</v>
      </c>
      <c r="Y71" s="411">
        <f>+X71/4</f>
        <v>0</v>
      </c>
      <c r="Z71" s="412">
        <f t="shared" si="17"/>
        <v>0</v>
      </c>
      <c r="AA71" s="412">
        <f t="shared" si="17"/>
        <v>0</v>
      </c>
      <c r="AB71" s="412">
        <f t="shared" si="17"/>
        <v>0</v>
      </c>
      <c r="AC71" s="413">
        <f>+Y71+Z71+AA71+AB71</f>
        <v>0</v>
      </c>
      <c r="AD71" s="835"/>
      <c r="AE71" s="835"/>
    </row>
    <row r="72" spans="1:31" s="414" customFormat="1" ht="33.75" customHeight="1">
      <c r="A72" s="643">
        <v>2</v>
      </c>
      <c r="B72" s="644">
        <v>2</v>
      </c>
      <c r="C72" s="644">
        <v>8</v>
      </c>
      <c r="D72" s="644">
        <v>7</v>
      </c>
      <c r="E72" s="545"/>
      <c r="F72" s="615" t="s">
        <v>128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445"/>
      <c r="Y72" s="411"/>
      <c r="Z72" s="412"/>
      <c r="AA72" s="412"/>
      <c r="AB72" s="412"/>
      <c r="AC72" s="413"/>
      <c r="AD72" s="835"/>
      <c r="AE72" s="835"/>
    </row>
    <row r="73" spans="1:31" s="414" customFormat="1" ht="33.75" customHeight="1">
      <c r="A73" s="594">
        <v>2</v>
      </c>
      <c r="B73" s="595">
        <v>2</v>
      </c>
      <c r="C73" s="595">
        <v>8</v>
      </c>
      <c r="D73" s="595">
        <v>7</v>
      </c>
      <c r="E73" s="628" t="s">
        <v>144</v>
      </c>
      <c r="F73" s="629" t="s">
        <v>212</v>
      </c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409"/>
      <c r="R73" s="410"/>
      <c r="S73" s="410"/>
      <c r="T73" s="410"/>
      <c r="U73" s="410"/>
      <c r="V73" s="410"/>
      <c r="W73" s="410"/>
      <c r="X73" s="563">
        <v>5000000</v>
      </c>
      <c r="Y73" s="411">
        <f>+X73/4</f>
        <v>1250000</v>
      </c>
      <c r="Z73" s="412">
        <f t="shared" ref="Z73:AB76" si="18">+Y73</f>
        <v>1250000</v>
      </c>
      <c r="AA73" s="412">
        <f t="shared" si="18"/>
        <v>1250000</v>
      </c>
      <c r="AB73" s="412">
        <f t="shared" si="18"/>
        <v>1250000</v>
      </c>
      <c r="AC73" s="413">
        <f>+Y73+Z73+AA73+AB73</f>
        <v>5000000</v>
      </c>
      <c r="AD73" s="835"/>
      <c r="AE73" s="835"/>
    </row>
    <row r="74" spans="1:31" s="414" customFormat="1" ht="33.75" customHeight="1">
      <c r="A74" s="594">
        <v>2</v>
      </c>
      <c r="B74" s="595">
        <v>2</v>
      </c>
      <c r="C74" s="595">
        <v>8</v>
      </c>
      <c r="D74" s="595">
        <v>7</v>
      </c>
      <c r="E74" s="628" t="s">
        <v>206</v>
      </c>
      <c r="F74" s="561" t="s">
        <v>213</v>
      </c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409"/>
      <c r="R74" s="410"/>
      <c r="S74" s="410"/>
      <c r="T74" s="410"/>
      <c r="U74" s="410"/>
      <c r="V74" s="410"/>
      <c r="W74" s="410"/>
      <c r="X74" s="445">
        <v>1000000</v>
      </c>
      <c r="Y74" s="411">
        <f>+X74/4</f>
        <v>250000</v>
      </c>
      <c r="Z74" s="412">
        <f t="shared" si="18"/>
        <v>250000</v>
      </c>
      <c r="AA74" s="412">
        <f t="shared" si="18"/>
        <v>250000</v>
      </c>
      <c r="AB74" s="412">
        <f t="shared" si="18"/>
        <v>250000</v>
      </c>
      <c r="AC74" s="413">
        <f>+Y74+Z74+AA74+AB74</f>
        <v>1000000</v>
      </c>
      <c r="AD74" s="835"/>
      <c r="AE74" s="835"/>
    </row>
    <row r="75" spans="1:31" s="414" customFormat="1" ht="33.75" customHeight="1">
      <c r="A75" s="405">
        <v>2</v>
      </c>
      <c r="B75" s="644">
        <v>2</v>
      </c>
      <c r="C75" s="644">
        <v>8</v>
      </c>
      <c r="D75" s="406">
        <v>8</v>
      </c>
      <c r="E75" s="614"/>
      <c r="F75" s="615" t="s">
        <v>129</v>
      </c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409"/>
      <c r="R75" s="410"/>
      <c r="S75" s="410"/>
      <c r="T75" s="410"/>
      <c r="U75" s="410"/>
      <c r="V75" s="410"/>
      <c r="W75" s="410"/>
      <c r="X75" s="445"/>
      <c r="Y75" s="411"/>
      <c r="Z75" s="412"/>
      <c r="AA75" s="412"/>
      <c r="AB75" s="412"/>
      <c r="AC75" s="413"/>
      <c r="AD75" s="835"/>
      <c r="AE75" s="835"/>
    </row>
    <row r="76" spans="1:31" s="414" customFormat="1" ht="33.75" customHeight="1" thickBot="1">
      <c r="A76" s="603">
        <v>2</v>
      </c>
      <c r="B76" s="604">
        <v>2</v>
      </c>
      <c r="C76" s="604">
        <v>8</v>
      </c>
      <c r="D76" s="604">
        <v>9</v>
      </c>
      <c r="E76" s="630" t="s">
        <v>205</v>
      </c>
      <c r="F76" s="631" t="s">
        <v>191</v>
      </c>
      <c r="G76" s="607"/>
      <c r="H76" s="607"/>
      <c r="I76" s="607"/>
      <c r="J76" s="607"/>
      <c r="K76" s="607"/>
      <c r="L76" s="607"/>
      <c r="M76" s="607"/>
      <c r="N76" s="607"/>
      <c r="O76" s="607"/>
      <c r="P76" s="607"/>
      <c r="Q76" s="609"/>
      <c r="R76" s="610"/>
      <c r="S76" s="610"/>
      <c r="T76" s="610"/>
      <c r="U76" s="610"/>
      <c r="V76" s="610"/>
      <c r="W76" s="610"/>
      <c r="X76" s="571">
        <v>0</v>
      </c>
      <c r="Y76" s="611">
        <f>+X76/4</f>
        <v>0</v>
      </c>
      <c r="Z76" s="612">
        <f t="shared" si="18"/>
        <v>0</v>
      </c>
      <c r="AA76" s="612">
        <f t="shared" si="18"/>
        <v>0</v>
      </c>
      <c r="AB76" s="612">
        <f t="shared" si="18"/>
        <v>0</v>
      </c>
      <c r="AC76" s="613">
        <f>+Y76+Z76+AA76+AB76</f>
        <v>0</v>
      </c>
      <c r="AD76" s="835"/>
      <c r="AE76" s="835"/>
    </row>
    <row r="77" spans="1:31" s="575" customFormat="1" ht="33.75" customHeight="1" thickBot="1">
      <c r="A77" s="632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6"/>
      <c r="Y77" s="578"/>
      <c r="Z77" s="579"/>
      <c r="AA77" s="579"/>
      <c r="AB77" s="579"/>
      <c r="AC77" s="618"/>
      <c r="AD77" s="824"/>
      <c r="AE77" s="824"/>
    </row>
    <row r="78" spans="1:31" s="324" customFormat="1" ht="33.75" customHeight="1" thickBot="1">
      <c r="A78" s="319">
        <v>2</v>
      </c>
      <c r="B78" s="320">
        <v>3</v>
      </c>
      <c r="C78" s="320"/>
      <c r="D78" s="321"/>
      <c r="E78" s="321"/>
      <c r="F78" s="1063" t="s">
        <v>145</v>
      </c>
      <c r="G78" s="1058"/>
      <c r="H78" s="1058"/>
      <c r="I78" s="1058"/>
      <c r="J78" s="1058"/>
      <c r="K78" s="1058"/>
      <c r="L78" s="1058"/>
      <c r="M78" s="1058"/>
      <c r="N78" s="1058"/>
      <c r="O78" s="1058"/>
      <c r="P78" s="1058"/>
      <c r="Q78" s="1058"/>
      <c r="R78" s="322"/>
      <c r="S78" s="322"/>
      <c r="T78" s="322"/>
      <c r="U78" s="322"/>
      <c r="V78" s="322"/>
      <c r="W78" s="322"/>
      <c r="X78" s="323">
        <f>SUM(X80:X83)</f>
        <v>600000</v>
      </c>
      <c r="Y78" s="323">
        <f>SUM(Y80:Y83)</f>
        <v>150000</v>
      </c>
      <c r="Z78" s="323">
        <f>SUM(Z80:Z83)</f>
        <v>150000</v>
      </c>
      <c r="AA78" s="323">
        <f>SUM(AA80:AA83)</f>
        <v>150000</v>
      </c>
      <c r="AB78" s="323">
        <f>SUM(AB80:AB83)</f>
        <v>150000</v>
      </c>
      <c r="AC78" s="451">
        <f>SUM(AC79:AC83)</f>
        <v>600000</v>
      </c>
      <c r="AD78" s="839"/>
      <c r="AE78" s="839"/>
    </row>
    <row r="79" spans="1:31" s="414" customFormat="1" ht="33.75" customHeight="1">
      <c r="A79" s="633">
        <v>2</v>
      </c>
      <c r="B79" s="585">
        <v>3</v>
      </c>
      <c r="C79" s="585">
        <v>1</v>
      </c>
      <c r="D79" s="585"/>
      <c r="E79" s="670"/>
      <c r="F79" s="587" t="s">
        <v>67</v>
      </c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90"/>
      <c r="R79" s="591"/>
      <c r="S79" s="591"/>
      <c r="T79" s="591"/>
      <c r="U79" s="591"/>
      <c r="V79" s="591"/>
      <c r="W79" s="591"/>
      <c r="X79" s="592"/>
      <c r="Y79" s="592"/>
      <c r="Z79" s="592"/>
      <c r="AA79" s="592"/>
      <c r="AB79" s="592"/>
      <c r="AC79" s="593"/>
      <c r="AD79" s="835"/>
      <c r="AE79" s="835"/>
    </row>
    <row r="80" spans="1:31" s="414" customFormat="1" ht="33.75" customHeight="1">
      <c r="A80" s="405">
        <v>2</v>
      </c>
      <c r="B80" s="406">
        <v>3</v>
      </c>
      <c r="C80" s="406">
        <v>1</v>
      </c>
      <c r="D80" s="406">
        <v>1</v>
      </c>
      <c r="E80" s="614" t="s">
        <v>49</v>
      </c>
      <c r="F80" s="408" t="s">
        <v>68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409"/>
      <c r="R80" s="410"/>
      <c r="S80" s="410"/>
      <c r="T80" s="410"/>
      <c r="U80" s="410"/>
      <c r="V80" s="410"/>
      <c r="W80" s="410"/>
      <c r="X80" s="411">
        <v>100000</v>
      </c>
      <c r="Y80" s="411">
        <f>+X80/4</f>
        <v>25000</v>
      </c>
      <c r="Z80" s="412">
        <f>+Y80</f>
        <v>25000</v>
      </c>
      <c r="AA80" s="412">
        <f>+Z80</f>
        <v>25000</v>
      </c>
      <c r="AB80" s="412">
        <f>+AA80</f>
        <v>25000</v>
      </c>
      <c r="AC80" s="413">
        <f>+Y80+Z80+AA80+AB80</f>
        <v>100000</v>
      </c>
      <c r="AD80" s="835"/>
      <c r="AE80" s="835"/>
    </row>
    <row r="81" spans="1:54" s="414" customFormat="1" ht="33.75" customHeight="1">
      <c r="A81" s="405">
        <v>2</v>
      </c>
      <c r="B81" s="406">
        <v>3</v>
      </c>
      <c r="C81" s="406">
        <v>7</v>
      </c>
      <c r="D81" s="406"/>
      <c r="E81" s="614"/>
      <c r="F81" s="518" t="s">
        <v>74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409"/>
      <c r="R81" s="410"/>
      <c r="S81" s="410"/>
      <c r="T81" s="410"/>
      <c r="U81" s="410"/>
      <c r="V81" s="410"/>
      <c r="W81" s="410"/>
      <c r="X81" s="411"/>
      <c r="Y81" s="411"/>
      <c r="Z81" s="412"/>
      <c r="AA81" s="412"/>
      <c r="AB81" s="412"/>
      <c r="AC81" s="413"/>
      <c r="AD81" s="835"/>
      <c r="AE81" s="835"/>
    </row>
    <row r="82" spans="1:54" s="414" customFormat="1" ht="33.75" customHeight="1">
      <c r="A82" s="405">
        <v>2</v>
      </c>
      <c r="B82" s="406">
        <v>3</v>
      </c>
      <c r="C82" s="406">
        <v>7</v>
      </c>
      <c r="D82" s="406">
        <v>1</v>
      </c>
      <c r="E82" s="614" t="s">
        <v>49</v>
      </c>
      <c r="F82" s="408" t="s">
        <v>192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409"/>
      <c r="R82" s="410"/>
      <c r="S82" s="410"/>
      <c r="T82" s="410"/>
      <c r="U82" s="410"/>
      <c r="V82" s="410"/>
      <c r="W82" s="410"/>
      <c r="X82" s="411">
        <v>500000</v>
      </c>
      <c r="Y82" s="411">
        <f>+X82/4</f>
        <v>125000</v>
      </c>
      <c r="Z82" s="412">
        <f t="shared" ref="Z82:AB83" si="19">+Y82</f>
        <v>125000</v>
      </c>
      <c r="AA82" s="412">
        <f t="shared" si="19"/>
        <v>125000</v>
      </c>
      <c r="AB82" s="412">
        <f t="shared" si="19"/>
        <v>125000</v>
      </c>
      <c r="AC82" s="413">
        <f>+Y82+Z82+AA82+AB82</f>
        <v>500000</v>
      </c>
      <c r="AD82" s="839"/>
      <c r="AE82" s="839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324"/>
      <c r="AY82" s="324"/>
      <c r="AZ82" s="324"/>
      <c r="BA82" s="324"/>
      <c r="BB82" s="324"/>
    </row>
    <row r="83" spans="1:54" s="414" customFormat="1" ht="33.75" customHeight="1">
      <c r="A83" s="405">
        <v>2</v>
      </c>
      <c r="B83" s="406">
        <v>3</v>
      </c>
      <c r="C83" s="406">
        <v>7</v>
      </c>
      <c r="D83" s="406">
        <v>1</v>
      </c>
      <c r="E83" s="614" t="s">
        <v>143</v>
      </c>
      <c r="F83" s="408" t="s">
        <v>193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409"/>
      <c r="R83" s="410"/>
      <c r="S83" s="410"/>
      <c r="T83" s="410"/>
      <c r="U83" s="410"/>
      <c r="V83" s="410"/>
      <c r="W83" s="410"/>
      <c r="X83" s="411">
        <v>0</v>
      </c>
      <c r="Y83" s="411">
        <f>+X83/4</f>
        <v>0</v>
      </c>
      <c r="Z83" s="412">
        <f t="shared" si="19"/>
        <v>0</v>
      </c>
      <c r="AA83" s="412">
        <f t="shared" si="19"/>
        <v>0</v>
      </c>
      <c r="AB83" s="412">
        <f t="shared" si="19"/>
        <v>0</v>
      </c>
      <c r="AC83" s="413">
        <f>+Y83+Z83+AA83+AB83</f>
        <v>0</v>
      </c>
      <c r="AD83" s="839"/>
      <c r="AE83" s="839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324"/>
      <c r="AY83" s="324"/>
      <c r="AZ83" s="324"/>
      <c r="BA83" s="324"/>
      <c r="BB83" s="324"/>
    </row>
    <row r="84" spans="1:54" s="414" customFormat="1" ht="33.75" customHeight="1" thickBot="1">
      <c r="A84" s="603"/>
      <c r="B84" s="604"/>
      <c r="C84" s="604"/>
      <c r="D84" s="604"/>
      <c r="E84" s="630"/>
      <c r="F84" s="608"/>
      <c r="G84" s="607"/>
      <c r="H84" s="607"/>
      <c r="I84" s="607"/>
      <c r="J84" s="607"/>
      <c r="K84" s="607"/>
      <c r="L84" s="607"/>
      <c r="M84" s="607"/>
      <c r="N84" s="607"/>
      <c r="O84" s="607"/>
      <c r="P84" s="607"/>
      <c r="Q84" s="609"/>
      <c r="R84" s="610"/>
      <c r="S84" s="610"/>
      <c r="T84" s="610"/>
      <c r="U84" s="610"/>
      <c r="V84" s="610"/>
      <c r="W84" s="610"/>
      <c r="X84" s="611"/>
      <c r="Y84" s="611"/>
      <c r="Z84" s="612"/>
      <c r="AA84" s="612"/>
      <c r="AB84" s="612"/>
      <c r="AC84" s="613"/>
      <c r="AD84" s="839"/>
      <c r="AE84" s="839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324"/>
      <c r="AY84" s="324"/>
      <c r="AZ84" s="324"/>
      <c r="BA84" s="324"/>
      <c r="BB84" s="324"/>
    </row>
    <row r="85" spans="1:54" s="317" customFormat="1" ht="42" customHeight="1" thickBot="1">
      <c r="A85" s="335"/>
      <c r="B85" s="336"/>
      <c r="C85" s="336"/>
      <c r="D85" s="336"/>
      <c r="E85" s="336"/>
      <c r="F85" s="336"/>
      <c r="G85" s="336"/>
      <c r="H85" s="336"/>
      <c r="I85" s="336"/>
      <c r="J85" s="336"/>
      <c r="K85" s="1093" t="s">
        <v>87</v>
      </c>
      <c r="L85" s="1093"/>
      <c r="M85" s="1093"/>
      <c r="N85" s="1093"/>
      <c r="O85" s="1093"/>
      <c r="P85" s="1093"/>
      <c r="Q85" s="1093"/>
      <c r="R85" s="1093"/>
      <c r="S85" s="1093"/>
      <c r="T85" s="1093"/>
      <c r="U85" s="1093"/>
      <c r="V85" s="1093"/>
      <c r="W85" s="336"/>
      <c r="X85" s="337">
        <f t="shared" ref="X85:AC85" si="20">+X78+X43+X16</f>
        <v>95622200</v>
      </c>
      <c r="Y85" s="337">
        <f t="shared" si="20"/>
        <v>23905550</v>
      </c>
      <c r="Z85" s="337">
        <f t="shared" si="20"/>
        <v>23905550</v>
      </c>
      <c r="AA85" s="337">
        <f t="shared" si="20"/>
        <v>23905550</v>
      </c>
      <c r="AB85" s="337">
        <f t="shared" si="20"/>
        <v>23905550</v>
      </c>
      <c r="AC85" s="338">
        <f t="shared" si="20"/>
        <v>95622200</v>
      </c>
      <c r="AD85" s="825"/>
      <c r="AE85" s="825"/>
    </row>
    <row r="86" spans="1:54">
      <c r="X86" s="195"/>
    </row>
    <row r="87" spans="1:54">
      <c r="X87" s="195"/>
    </row>
    <row r="88" spans="1:54">
      <c r="X88" s="195"/>
    </row>
    <row r="89" spans="1:54">
      <c r="Y89" s="669"/>
    </row>
  </sheetData>
  <mergeCells count="23">
    <mergeCell ref="A10:I10"/>
    <mergeCell ref="D8:H8"/>
    <mergeCell ref="Q1:AC1"/>
    <mergeCell ref="D2:F2"/>
    <mergeCell ref="Q2:AC2"/>
    <mergeCell ref="Q3:W3"/>
    <mergeCell ref="D4:F4"/>
    <mergeCell ref="Q4:AC4"/>
    <mergeCell ref="A14:E14"/>
    <mergeCell ref="F14:Q14"/>
    <mergeCell ref="M11:N11"/>
    <mergeCell ref="A13:E13"/>
    <mergeCell ref="R13:S15"/>
    <mergeCell ref="AA12:AC12"/>
    <mergeCell ref="O12:P12"/>
    <mergeCell ref="F16:Q16"/>
    <mergeCell ref="X13:X14"/>
    <mergeCell ref="K85:V85"/>
    <mergeCell ref="F78:Q78"/>
    <mergeCell ref="F43:Q43"/>
    <mergeCell ref="W13:W15"/>
    <mergeCell ref="T13:U15"/>
    <mergeCell ref="V13:V15"/>
  </mergeCells>
  <printOptions horizontalCentered="1"/>
  <pageMargins left="0.19685039370078741" right="0.19685039370078741" top="0.98425196850393704" bottom="0.51181102362204722" header="0.51181102362204722" footer="0.51181102362204722"/>
  <pageSetup scale="4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F107"/>
  <sheetViews>
    <sheetView topLeftCell="A94" zoomScale="61" zoomScaleNormal="61" zoomScaleSheetLayoutView="61" workbookViewId="0">
      <selection activeCell="AC104" sqref="AC104"/>
    </sheetView>
  </sheetViews>
  <sheetFormatPr baseColWidth="10" defaultColWidth="11.5703125" defaultRowHeight="12.75"/>
  <cols>
    <col min="1" max="3" width="5.42578125" style="246" customWidth="1"/>
    <col min="4" max="4" width="5.28515625" style="246" customWidth="1"/>
    <col min="5" max="5" width="6.140625" style="402" customWidth="1"/>
    <col min="6" max="6" width="3.5703125" style="197" customWidth="1"/>
    <col min="7" max="7" width="3.28515625" style="197" customWidth="1"/>
    <col min="8" max="8" width="5" style="197" customWidth="1"/>
    <col min="9" max="9" width="5.85546875" style="197" customWidth="1"/>
    <col min="10" max="10" width="5.5703125" style="197" customWidth="1"/>
    <col min="11" max="11" width="5.42578125" style="197" customWidth="1"/>
    <col min="12" max="13" width="5.28515625" style="197" customWidth="1"/>
    <col min="14" max="14" width="2.5703125" style="197" hidden="1" customWidth="1"/>
    <col min="15" max="15" width="4.42578125" style="197" customWidth="1"/>
    <col min="16" max="16" width="3.85546875" style="197" customWidth="1"/>
    <col min="17" max="17" width="19.14062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9.85546875" style="197" hidden="1" customWidth="1"/>
    <col min="23" max="23" width="36.7109375" style="197" hidden="1" customWidth="1"/>
    <col min="24" max="24" width="22.85546875" style="201" customWidth="1"/>
    <col min="25" max="25" width="22.7109375" style="200" customWidth="1"/>
    <col min="26" max="26" width="19.85546875" style="197" customWidth="1"/>
    <col min="27" max="27" width="20.28515625" style="197" customWidth="1"/>
    <col min="28" max="28" width="20.5703125" style="197" customWidth="1"/>
    <col min="29" max="29" width="24" style="197" customWidth="1"/>
    <col min="30" max="30" width="21.28515625" style="828" bestFit="1" customWidth="1"/>
    <col min="31" max="16384" width="11.5703125" style="197"/>
  </cols>
  <sheetData>
    <row r="1" spans="1:30" ht="33.75" customHeight="1">
      <c r="A1" s="228"/>
      <c r="B1" s="224"/>
      <c r="C1" s="224"/>
      <c r="D1" s="224"/>
      <c r="E1" s="39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92"/>
      <c r="AB1" s="192"/>
      <c r="AC1" s="349"/>
    </row>
    <row r="2" spans="1:30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350"/>
      <c r="AB2" s="350"/>
      <c r="AC2" s="351"/>
    </row>
    <row r="3" spans="1:30" ht="14.25" customHeight="1">
      <c r="A3" s="229"/>
      <c r="B3" s="230"/>
      <c r="C3" s="230"/>
      <c r="D3" s="231"/>
      <c r="E3" s="39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1"/>
      <c r="Y3" s="251"/>
      <c r="Z3" s="261"/>
      <c r="AA3" s="261"/>
      <c r="AB3" s="261"/>
      <c r="AC3" s="430"/>
    </row>
    <row r="4" spans="1:30" ht="24.7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350"/>
      <c r="AB4" s="350"/>
      <c r="AC4" s="352"/>
    </row>
    <row r="5" spans="1:30" ht="12.75" customHeight="1">
      <c r="A5" s="229"/>
      <c r="B5" s="230"/>
      <c r="C5" s="230"/>
      <c r="D5" s="231"/>
      <c r="E5" s="39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248"/>
      <c r="R5" s="248"/>
      <c r="S5" s="248"/>
      <c r="T5" s="249"/>
      <c r="U5" s="250"/>
      <c r="V5" s="261"/>
      <c r="W5" s="261"/>
      <c r="X5" s="251"/>
      <c r="Y5" s="251"/>
      <c r="Z5" s="261"/>
      <c r="AA5" s="261"/>
      <c r="AB5" s="261"/>
      <c r="AC5" s="430"/>
    </row>
    <row r="6" spans="1:30" ht="17.25" customHeight="1">
      <c r="A6" s="229"/>
      <c r="B6" s="230"/>
      <c r="C6" s="230"/>
      <c r="D6" s="232" t="s">
        <v>32</v>
      </c>
      <c r="E6" s="396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248"/>
      <c r="R6" s="248"/>
      <c r="S6" s="248"/>
      <c r="T6" s="249"/>
      <c r="U6" s="212" t="s">
        <v>98</v>
      </c>
      <c r="V6" s="261"/>
      <c r="W6" s="261"/>
      <c r="X6" s="251"/>
      <c r="Y6" s="251"/>
      <c r="Z6" s="261"/>
      <c r="AA6" s="261"/>
      <c r="AB6" s="261"/>
      <c r="AC6" s="430"/>
    </row>
    <row r="7" spans="1:30" ht="13.5" customHeight="1">
      <c r="A7" s="229"/>
      <c r="B7" s="230"/>
      <c r="C7" s="230"/>
      <c r="D7" s="231"/>
      <c r="E7" s="39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248"/>
      <c r="R7" s="248"/>
      <c r="S7" s="248"/>
      <c r="T7" s="249"/>
      <c r="U7" s="252" t="s">
        <v>6</v>
      </c>
      <c r="V7" s="261"/>
      <c r="W7" s="261"/>
      <c r="X7" s="251"/>
      <c r="Y7" s="251"/>
      <c r="Z7" s="261"/>
      <c r="AA7" s="261"/>
      <c r="AB7" s="261"/>
      <c r="AC7" s="430"/>
    </row>
    <row r="8" spans="1:30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249"/>
      <c r="R8" s="249"/>
      <c r="S8" s="249"/>
      <c r="T8" s="249"/>
      <c r="U8" s="249" t="s">
        <v>5</v>
      </c>
      <c r="V8" s="261"/>
      <c r="W8" s="249"/>
      <c r="X8" s="293"/>
      <c r="Y8" s="251"/>
      <c r="Z8" s="261"/>
      <c r="AA8" s="261"/>
      <c r="AB8" s="261"/>
      <c r="AC8" s="430"/>
    </row>
    <row r="9" spans="1:30" ht="18.75" customHeight="1">
      <c r="A9" s="229"/>
      <c r="B9" s="230"/>
      <c r="C9" s="230"/>
      <c r="D9" s="231"/>
      <c r="E9" s="39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248"/>
      <c r="R9" s="248"/>
      <c r="S9" s="248"/>
      <c r="T9" s="249"/>
      <c r="U9" s="252" t="s">
        <v>6</v>
      </c>
      <c r="V9" s="261"/>
      <c r="W9" s="249"/>
      <c r="X9" s="294"/>
      <c r="Y9" s="251"/>
      <c r="Z9" s="261"/>
      <c r="AA9" s="261"/>
      <c r="AB9" s="261"/>
      <c r="AC9" s="430"/>
    </row>
    <row r="10" spans="1:30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262</v>
      </c>
      <c r="L10" s="527" t="s">
        <v>331</v>
      </c>
      <c r="M10" s="526" t="s">
        <v>336</v>
      </c>
      <c r="N10" s="71"/>
      <c r="O10" s="66"/>
      <c r="P10" s="541" t="s">
        <v>349</v>
      </c>
      <c r="Q10" s="248"/>
      <c r="R10" s="248"/>
      <c r="S10" s="248"/>
      <c r="T10" s="261"/>
      <c r="U10" s="212" t="s">
        <v>97</v>
      </c>
      <c r="V10" s="261"/>
      <c r="W10" s="249"/>
      <c r="X10" s="251"/>
      <c r="Y10" s="251"/>
      <c r="Z10" s="261"/>
      <c r="AA10" s="261"/>
      <c r="AB10" s="261"/>
      <c r="AC10" s="430"/>
    </row>
    <row r="11" spans="1:30" ht="16.5" customHeight="1">
      <c r="A11" s="229"/>
      <c r="B11" s="230"/>
      <c r="C11" s="230"/>
      <c r="D11" s="231"/>
      <c r="E11" s="39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248"/>
      <c r="R11" s="248"/>
      <c r="S11" s="248"/>
      <c r="T11" s="249"/>
      <c r="U11" s="252" t="s">
        <v>6</v>
      </c>
      <c r="V11" s="261"/>
      <c r="W11" s="249"/>
      <c r="X11" s="295"/>
      <c r="Y11" s="251"/>
      <c r="Z11" s="261"/>
      <c r="AA11" s="261"/>
      <c r="AB11" s="261"/>
      <c r="AC11" s="430"/>
    </row>
    <row r="12" spans="1:30" ht="23.25" customHeight="1" thickBot="1">
      <c r="A12" s="233"/>
      <c r="B12" s="234"/>
      <c r="C12" s="234"/>
      <c r="D12" s="235"/>
      <c r="E12" s="397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253"/>
      <c r="R12" s="253"/>
      <c r="S12" s="253"/>
      <c r="T12" s="253"/>
      <c r="U12" s="253"/>
      <c r="V12" s="302"/>
      <c r="W12" s="254"/>
      <c r="X12" s="296"/>
      <c r="Y12" s="296"/>
      <c r="Z12" s="302"/>
      <c r="AA12" s="1051" t="s">
        <v>564</v>
      </c>
      <c r="AB12" s="1051"/>
      <c r="AC12" s="1052"/>
    </row>
    <row r="13" spans="1:30" ht="15.75">
      <c r="A13" s="1072" t="s">
        <v>0</v>
      </c>
      <c r="B13" s="1073"/>
      <c r="C13" s="1073"/>
      <c r="D13" s="1073"/>
      <c r="E13" s="1073"/>
      <c r="F13" s="708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91" t="s">
        <v>127</v>
      </c>
      <c r="Y13" s="711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0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92"/>
      <c r="Y14" s="715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0" s="735" customFormat="1" ht="26.25" customHeight="1" thickBot="1">
      <c r="A15" s="731" t="s">
        <v>50</v>
      </c>
      <c r="B15" s="732"/>
      <c r="C15" s="732"/>
      <c r="D15" s="733" t="s">
        <v>51</v>
      </c>
      <c r="E15" s="734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29"/>
    </row>
    <row r="16" spans="1:30" s="333" customFormat="1" ht="24.75" thickBot="1">
      <c r="A16" s="327">
        <v>2</v>
      </c>
      <c r="B16" s="328">
        <v>1</v>
      </c>
      <c r="C16" s="328"/>
      <c r="D16" s="660"/>
      <c r="E16" s="661"/>
      <c r="F16" s="1082" t="s">
        <v>312</v>
      </c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4"/>
      <c r="R16" s="330"/>
      <c r="S16" s="330"/>
      <c r="T16" s="330"/>
      <c r="U16" s="330"/>
      <c r="V16" s="330"/>
      <c r="W16" s="330"/>
      <c r="X16" s="331">
        <f t="shared" ref="X16:AC16" si="0">SUM(X18:X37)</f>
        <v>13600000</v>
      </c>
      <c r="Y16" s="331">
        <f t="shared" si="0"/>
        <v>3400000</v>
      </c>
      <c r="Z16" s="331">
        <f t="shared" si="0"/>
        <v>3400000</v>
      </c>
      <c r="AA16" s="331">
        <f t="shared" si="0"/>
        <v>3400000</v>
      </c>
      <c r="AB16" s="331">
        <f t="shared" si="0"/>
        <v>3400000</v>
      </c>
      <c r="AC16" s="662">
        <f t="shared" si="0"/>
        <v>13600000</v>
      </c>
      <c r="AD16" s="842"/>
    </row>
    <row r="17" spans="1:30" s="414" customFormat="1" ht="29.25" customHeight="1">
      <c r="A17" s="648">
        <v>2</v>
      </c>
      <c r="B17" s="649">
        <v>1</v>
      </c>
      <c r="C17" s="649">
        <v>1</v>
      </c>
      <c r="D17" s="649">
        <v>1</v>
      </c>
      <c r="E17" s="407"/>
      <c r="F17" s="518" t="s">
        <v>53</v>
      </c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410"/>
      <c r="S17" s="410"/>
      <c r="T17" s="410"/>
      <c r="U17" s="410"/>
      <c r="V17" s="410"/>
      <c r="W17" s="410"/>
      <c r="X17" s="445"/>
      <c r="Y17" s="411"/>
      <c r="Z17" s="410"/>
      <c r="AA17" s="410"/>
      <c r="AB17" s="410"/>
      <c r="AC17" s="519"/>
      <c r="AD17" s="830"/>
    </row>
    <row r="18" spans="1:30" s="414" customFormat="1" ht="29.25" customHeight="1">
      <c r="A18" s="405">
        <v>2</v>
      </c>
      <c r="B18" s="406">
        <v>1</v>
      </c>
      <c r="C18" s="406">
        <v>1</v>
      </c>
      <c r="D18" s="406">
        <v>1</v>
      </c>
      <c r="E18" s="407" t="s">
        <v>259</v>
      </c>
      <c r="F18" s="408" t="s">
        <v>54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559"/>
      <c r="R18" s="410"/>
      <c r="S18" s="410"/>
      <c r="T18" s="410"/>
      <c r="U18" s="410"/>
      <c r="V18" s="410"/>
      <c r="W18" s="411"/>
      <c r="X18" s="411">
        <v>10000000</v>
      </c>
      <c r="Y18" s="411">
        <f t="shared" ref="Y18:Y25" si="1">+X18/4</f>
        <v>2500000</v>
      </c>
      <c r="Z18" s="412">
        <f>+Y18</f>
        <v>2500000</v>
      </c>
      <c r="AA18" s="412">
        <f>+Z18</f>
        <v>2500000</v>
      </c>
      <c r="AB18" s="412">
        <f>+AA18</f>
        <v>2500000</v>
      </c>
      <c r="AC18" s="413">
        <f t="shared" ref="AC18:AC30" si="2">+Y18+Z18+AA18+AB18</f>
        <v>10000000</v>
      </c>
      <c r="AD18" s="830">
        <f>833400*12</f>
        <v>10000800</v>
      </c>
    </row>
    <row r="19" spans="1:30" s="414" customFormat="1" ht="29.25" customHeight="1">
      <c r="A19" s="405">
        <v>2</v>
      </c>
      <c r="B19" s="406">
        <v>1</v>
      </c>
      <c r="C19" s="406">
        <v>1</v>
      </c>
      <c r="D19" s="406">
        <v>2</v>
      </c>
      <c r="E19" s="407" t="s">
        <v>280</v>
      </c>
      <c r="F19" s="408" t="s">
        <v>575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559"/>
      <c r="R19" s="410"/>
      <c r="S19" s="410"/>
      <c r="T19" s="410"/>
      <c r="U19" s="410"/>
      <c r="V19" s="410"/>
      <c r="W19" s="410"/>
      <c r="X19" s="411">
        <v>0</v>
      </c>
      <c r="Y19" s="411">
        <f t="shared" si="1"/>
        <v>0</v>
      </c>
      <c r="Z19" s="412">
        <f t="shared" ref="Z19:AB20" si="3">+Y19</f>
        <v>0</v>
      </c>
      <c r="AA19" s="412">
        <f t="shared" si="3"/>
        <v>0</v>
      </c>
      <c r="AB19" s="412">
        <f t="shared" si="3"/>
        <v>0</v>
      </c>
      <c r="AC19" s="413">
        <f t="shared" si="2"/>
        <v>0</v>
      </c>
      <c r="AD19" s="830"/>
    </row>
    <row r="20" spans="1:30" s="414" customFormat="1" ht="29.2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260</v>
      </c>
      <c r="F20" s="408" t="s">
        <v>242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411">
        <v>0</v>
      </c>
      <c r="Y20" s="411">
        <f t="shared" si="1"/>
        <v>0</v>
      </c>
      <c r="Z20" s="412">
        <f t="shared" si="3"/>
        <v>0</v>
      </c>
      <c r="AA20" s="412">
        <f t="shared" si="3"/>
        <v>0</v>
      </c>
      <c r="AB20" s="412">
        <f t="shared" si="3"/>
        <v>0</v>
      </c>
      <c r="AC20" s="413">
        <f t="shared" si="2"/>
        <v>0</v>
      </c>
      <c r="AD20" s="830"/>
    </row>
    <row r="21" spans="1:30" s="414" customFormat="1" ht="29.25" customHeight="1">
      <c r="A21" s="648">
        <v>2</v>
      </c>
      <c r="B21" s="649">
        <v>1</v>
      </c>
      <c r="C21" s="649">
        <v>1</v>
      </c>
      <c r="D21" s="649">
        <v>3</v>
      </c>
      <c r="E21" s="407"/>
      <c r="F21" s="518" t="s">
        <v>164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411">
        <v>0</v>
      </c>
      <c r="Y21" s="411">
        <f>+X21/4</f>
        <v>0</v>
      </c>
      <c r="Z21" s="412">
        <f>+Y21</f>
        <v>0</v>
      </c>
      <c r="AA21" s="412">
        <f>+Z21</f>
        <v>0</v>
      </c>
      <c r="AB21" s="412">
        <f>+AA21</f>
        <v>0</v>
      </c>
      <c r="AC21" s="413">
        <f t="shared" si="2"/>
        <v>0</v>
      </c>
      <c r="AD21" s="830"/>
    </row>
    <row r="22" spans="1:30" s="414" customFormat="1" ht="29.25" customHeight="1">
      <c r="A22" s="648">
        <v>2</v>
      </c>
      <c r="B22" s="649">
        <v>1</v>
      </c>
      <c r="C22" s="649">
        <v>1</v>
      </c>
      <c r="D22" s="649">
        <v>4</v>
      </c>
      <c r="E22" s="407"/>
      <c r="F22" s="518" t="s">
        <v>165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411">
        <v>800000</v>
      </c>
      <c r="Y22" s="411">
        <f t="shared" si="1"/>
        <v>200000</v>
      </c>
      <c r="Z22" s="412">
        <f t="shared" ref="Z22:AB24" si="4">+Y22</f>
        <v>200000</v>
      </c>
      <c r="AA22" s="412">
        <f t="shared" si="4"/>
        <v>200000</v>
      </c>
      <c r="AB22" s="412">
        <f t="shared" si="4"/>
        <v>200000</v>
      </c>
      <c r="AC22" s="413">
        <f t="shared" si="2"/>
        <v>800000</v>
      </c>
      <c r="AD22" s="830"/>
    </row>
    <row r="23" spans="1:30" s="414" customFormat="1" ht="29.25" customHeight="1">
      <c r="A23" s="405">
        <v>2</v>
      </c>
      <c r="B23" s="406">
        <v>1</v>
      </c>
      <c r="C23" s="406">
        <v>1</v>
      </c>
      <c r="D23" s="406">
        <v>5</v>
      </c>
      <c r="E23" s="407" t="s">
        <v>261</v>
      </c>
      <c r="F23" s="408" t="s">
        <v>167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411">
        <v>500000</v>
      </c>
      <c r="Y23" s="411">
        <f t="shared" si="1"/>
        <v>125000</v>
      </c>
      <c r="Z23" s="412">
        <f t="shared" si="4"/>
        <v>125000</v>
      </c>
      <c r="AA23" s="412">
        <f t="shared" si="4"/>
        <v>125000</v>
      </c>
      <c r="AB23" s="412">
        <f t="shared" si="4"/>
        <v>125000</v>
      </c>
      <c r="AC23" s="413">
        <f t="shared" si="2"/>
        <v>500000</v>
      </c>
      <c r="AD23" s="830"/>
    </row>
    <row r="24" spans="1:30" s="414" customFormat="1" ht="29.25" customHeight="1">
      <c r="A24" s="405">
        <v>2</v>
      </c>
      <c r="B24" s="406">
        <v>1</v>
      </c>
      <c r="C24" s="406">
        <v>1</v>
      </c>
      <c r="D24" s="406">
        <v>5</v>
      </c>
      <c r="E24" s="407" t="s">
        <v>258</v>
      </c>
      <c r="F24" s="408" t="s">
        <v>385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411">
        <v>0</v>
      </c>
      <c r="Y24" s="411">
        <f t="shared" si="1"/>
        <v>0</v>
      </c>
      <c r="Z24" s="412">
        <f t="shared" si="4"/>
        <v>0</v>
      </c>
      <c r="AA24" s="412">
        <f t="shared" si="4"/>
        <v>0</v>
      </c>
      <c r="AB24" s="412">
        <f t="shared" si="4"/>
        <v>0</v>
      </c>
      <c r="AC24" s="413">
        <f t="shared" si="2"/>
        <v>0</v>
      </c>
      <c r="AD24" s="830"/>
    </row>
    <row r="25" spans="1:30" s="414" customFormat="1" ht="29.25" customHeight="1">
      <c r="A25" s="405">
        <v>2</v>
      </c>
      <c r="B25" s="406">
        <v>1</v>
      </c>
      <c r="C25" s="406">
        <v>2</v>
      </c>
      <c r="D25" s="406">
        <v>2</v>
      </c>
      <c r="E25" s="515" t="s">
        <v>262</v>
      </c>
      <c r="F25" s="408" t="s">
        <v>169</v>
      </c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410"/>
      <c r="S25" s="410"/>
      <c r="T25" s="410"/>
      <c r="U25" s="410"/>
      <c r="V25" s="410"/>
      <c r="W25" s="410"/>
      <c r="X25" s="411">
        <f>+W25/4</f>
        <v>0</v>
      </c>
      <c r="Y25" s="411">
        <f t="shared" si="1"/>
        <v>0</v>
      </c>
      <c r="Z25" s="412">
        <f>+Y25</f>
        <v>0</v>
      </c>
      <c r="AA25" s="412">
        <f>+Z25</f>
        <v>0</v>
      </c>
      <c r="AB25" s="412">
        <f>+AA25</f>
        <v>0</v>
      </c>
      <c r="AC25" s="413">
        <f t="shared" si="2"/>
        <v>0</v>
      </c>
      <c r="AD25" s="830"/>
    </row>
    <row r="26" spans="1:30" s="414" customFormat="1" ht="29.25" customHeight="1">
      <c r="A26" s="405">
        <v>2</v>
      </c>
      <c r="B26" s="406">
        <v>1</v>
      </c>
      <c r="C26" s="406">
        <v>2</v>
      </c>
      <c r="D26" s="406">
        <v>2</v>
      </c>
      <c r="E26" s="407" t="s">
        <v>263</v>
      </c>
      <c r="F26" s="408" t="s">
        <v>170</v>
      </c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410"/>
      <c r="S26" s="410"/>
      <c r="T26" s="410"/>
      <c r="U26" s="410"/>
      <c r="V26" s="410"/>
      <c r="W26" s="410"/>
      <c r="X26" s="411">
        <f t="shared" ref="X26:Y28" si="5">+W26/4</f>
        <v>0</v>
      </c>
      <c r="Y26" s="411">
        <f t="shared" si="5"/>
        <v>0</v>
      </c>
      <c r="Z26" s="412">
        <f t="shared" ref="Z26:AB30" si="6">+Y26</f>
        <v>0</v>
      </c>
      <c r="AA26" s="412">
        <f t="shared" si="6"/>
        <v>0</v>
      </c>
      <c r="AB26" s="412">
        <f t="shared" si="6"/>
        <v>0</v>
      </c>
      <c r="AC26" s="413">
        <f t="shared" si="2"/>
        <v>0</v>
      </c>
      <c r="AD26" s="830"/>
    </row>
    <row r="27" spans="1:30" s="414" customFormat="1" ht="29.25" customHeight="1">
      <c r="A27" s="405">
        <v>2</v>
      </c>
      <c r="B27" s="406">
        <v>1</v>
      </c>
      <c r="C27" s="406">
        <v>2</v>
      </c>
      <c r="D27" s="406">
        <v>2</v>
      </c>
      <c r="E27" s="407" t="s">
        <v>260</v>
      </c>
      <c r="F27" s="408" t="s">
        <v>171</v>
      </c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410"/>
      <c r="S27" s="410"/>
      <c r="T27" s="410"/>
      <c r="U27" s="410"/>
      <c r="V27" s="410"/>
      <c r="W27" s="410"/>
      <c r="X27" s="411">
        <f t="shared" si="5"/>
        <v>0</v>
      </c>
      <c r="Y27" s="411">
        <f t="shared" si="5"/>
        <v>0</v>
      </c>
      <c r="Z27" s="412">
        <f t="shared" si="6"/>
        <v>0</v>
      </c>
      <c r="AA27" s="412">
        <f t="shared" si="6"/>
        <v>0</v>
      </c>
      <c r="AB27" s="412">
        <f t="shared" si="6"/>
        <v>0</v>
      </c>
      <c r="AC27" s="413">
        <f t="shared" si="2"/>
        <v>0</v>
      </c>
      <c r="AD27" s="830"/>
    </row>
    <row r="28" spans="1:30" s="414" customFormat="1" ht="29.25" customHeight="1">
      <c r="A28" s="405">
        <v>2</v>
      </c>
      <c r="B28" s="406">
        <v>1</v>
      </c>
      <c r="C28" s="406">
        <v>2</v>
      </c>
      <c r="D28" s="406">
        <v>2</v>
      </c>
      <c r="E28" s="407" t="s">
        <v>264</v>
      </c>
      <c r="F28" s="408" t="s">
        <v>172</v>
      </c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410"/>
      <c r="S28" s="410"/>
      <c r="T28" s="410"/>
      <c r="U28" s="410"/>
      <c r="V28" s="410"/>
      <c r="W28" s="408"/>
      <c r="X28" s="411">
        <f t="shared" si="5"/>
        <v>0</v>
      </c>
      <c r="Y28" s="411">
        <f t="shared" si="5"/>
        <v>0</v>
      </c>
      <c r="Z28" s="412">
        <f t="shared" si="6"/>
        <v>0</v>
      </c>
      <c r="AA28" s="412">
        <f t="shared" si="6"/>
        <v>0</v>
      </c>
      <c r="AB28" s="412">
        <f t="shared" si="6"/>
        <v>0</v>
      </c>
      <c r="AC28" s="413">
        <f t="shared" si="2"/>
        <v>0</v>
      </c>
      <c r="AD28" s="830"/>
    </row>
    <row r="29" spans="1:30" s="414" customFormat="1" ht="29.25" customHeight="1">
      <c r="A29" s="405">
        <v>2</v>
      </c>
      <c r="B29" s="406">
        <v>1</v>
      </c>
      <c r="C29" s="406">
        <v>3</v>
      </c>
      <c r="D29" s="406">
        <v>1</v>
      </c>
      <c r="E29" s="407" t="s">
        <v>259</v>
      </c>
      <c r="F29" s="561" t="s">
        <v>95</v>
      </c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411">
        <v>500000</v>
      </c>
      <c r="Y29" s="411">
        <f>+X29/4</f>
        <v>125000</v>
      </c>
      <c r="Z29" s="412">
        <f t="shared" si="6"/>
        <v>125000</v>
      </c>
      <c r="AA29" s="412">
        <f t="shared" si="6"/>
        <v>125000</v>
      </c>
      <c r="AB29" s="412">
        <f t="shared" si="6"/>
        <v>125000</v>
      </c>
      <c r="AC29" s="413">
        <f t="shared" si="2"/>
        <v>500000</v>
      </c>
      <c r="AD29" s="830"/>
    </row>
    <row r="30" spans="1:30" s="414" customFormat="1" ht="29.25" customHeight="1">
      <c r="A30" s="405">
        <v>2</v>
      </c>
      <c r="B30" s="406">
        <v>1</v>
      </c>
      <c r="C30" s="406">
        <v>3</v>
      </c>
      <c r="D30" s="406">
        <v>2</v>
      </c>
      <c r="E30" s="407" t="s">
        <v>259</v>
      </c>
      <c r="F30" s="561" t="s">
        <v>175</v>
      </c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410"/>
      <c r="S30" s="410"/>
      <c r="T30" s="410"/>
      <c r="U30" s="410"/>
      <c r="V30" s="410"/>
      <c r="W30" s="410"/>
      <c r="X30" s="411">
        <v>300000</v>
      </c>
      <c r="Y30" s="411">
        <f>+X30/4</f>
        <v>75000</v>
      </c>
      <c r="Z30" s="412">
        <f t="shared" si="6"/>
        <v>75000</v>
      </c>
      <c r="AA30" s="412">
        <f t="shared" si="6"/>
        <v>75000</v>
      </c>
      <c r="AB30" s="412">
        <f t="shared" si="6"/>
        <v>75000</v>
      </c>
      <c r="AC30" s="413">
        <f t="shared" si="2"/>
        <v>300000</v>
      </c>
      <c r="AD30" s="830"/>
    </row>
    <row r="31" spans="1:30" s="414" customFormat="1" ht="29.25" customHeight="1">
      <c r="A31" s="819">
        <v>2</v>
      </c>
      <c r="B31" s="820">
        <v>1</v>
      </c>
      <c r="C31" s="820">
        <v>4</v>
      </c>
      <c r="D31" s="820">
        <v>2</v>
      </c>
      <c r="E31" s="407"/>
      <c r="F31" s="615" t="s">
        <v>176</v>
      </c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410"/>
      <c r="S31" s="410"/>
      <c r="T31" s="410"/>
      <c r="U31" s="410"/>
      <c r="V31" s="410"/>
      <c r="W31" s="410"/>
      <c r="X31" s="445"/>
      <c r="Y31" s="411"/>
      <c r="Z31" s="412"/>
      <c r="AA31" s="412"/>
      <c r="AB31" s="412"/>
      <c r="AC31" s="413"/>
      <c r="AD31" s="830"/>
    </row>
    <row r="32" spans="1:30" s="414" customFormat="1" ht="29.25" customHeight="1">
      <c r="A32" s="405">
        <v>2</v>
      </c>
      <c r="B32" s="406">
        <v>1</v>
      </c>
      <c r="C32" s="406">
        <v>4</v>
      </c>
      <c r="D32" s="406">
        <v>2</v>
      </c>
      <c r="E32" s="407" t="s">
        <v>262</v>
      </c>
      <c r="F32" s="561" t="s">
        <v>547</v>
      </c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445">
        <v>0</v>
      </c>
      <c r="Y32" s="411">
        <f>+X32/4</f>
        <v>0</v>
      </c>
      <c r="Z32" s="412">
        <f t="shared" ref="Z32:AB33" si="7">+Y32</f>
        <v>0</v>
      </c>
      <c r="AA32" s="412">
        <f t="shared" si="7"/>
        <v>0</v>
      </c>
      <c r="AB32" s="412">
        <f t="shared" si="7"/>
        <v>0</v>
      </c>
      <c r="AC32" s="413">
        <f>+Y32+Z32+AA32+AB32</f>
        <v>0</v>
      </c>
      <c r="AD32" s="830"/>
    </row>
    <row r="33" spans="1:32" s="414" customFormat="1" ht="29.25" customHeight="1">
      <c r="A33" s="405">
        <v>2</v>
      </c>
      <c r="B33" s="406">
        <v>1</v>
      </c>
      <c r="C33" s="406">
        <v>4</v>
      </c>
      <c r="D33" s="406">
        <v>2</v>
      </c>
      <c r="E33" s="407" t="s">
        <v>258</v>
      </c>
      <c r="F33" s="561" t="s">
        <v>548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445">
        <v>300000</v>
      </c>
      <c r="Y33" s="411">
        <f>+X33/4</f>
        <v>75000</v>
      </c>
      <c r="Z33" s="412">
        <f t="shared" si="7"/>
        <v>75000</v>
      </c>
      <c r="AA33" s="412">
        <f t="shared" si="7"/>
        <v>75000</v>
      </c>
      <c r="AB33" s="412">
        <f t="shared" si="7"/>
        <v>75000</v>
      </c>
      <c r="AC33" s="413">
        <f>+Y33+Z33+AA33+AB33</f>
        <v>300000</v>
      </c>
      <c r="AD33" s="830"/>
    </row>
    <row r="34" spans="1:32" s="414" customFormat="1" ht="29.25" customHeight="1">
      <c r="A34" s="648">
        <v>2</v>
      </c>
      <c r="B34" s="649">
        <v>1</v>
      </c>
      <c r="C34" s="649">
        <v>5</v>
      </c>
      <c r="D34" s="649"/>
      <c r="E34" s="614"/>
      <c r="F34" s="615" t="s">
        <v>180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563">
        <v>0</v>
      </c>
      <c r="Y34" s="411"/>
      <c r="Z34" s="412"/>
      <c r="AA34" s="412"/>
      <c r="AB34" s="412"/>
      <c r="AC34" s="413"/>
      <c r="AD34" s="844"/>
      <c r="AE34" s="671"/>
      <c r="AF34" s="672"/>
    </row>
    <row r="35" spans="1:32" s="414" customFormat="1" ht="29.25" customHeight="1">
      <c r="A35" s="405">
        <v>2</v>
      </c>
      <c r="B35" s="406">
        <v>1</v>
      </c>
      <c r="C35" s="406">
        <v>5</v>
      </c>
      <c r="D35" s="406">
        <v>1</v>
      </c>
      <c r="E35" s="614"/>
      <c r="F35" s="561" t="s">
        <v>177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445">
        <v>500000</v>
      </c>
      <c r="Y35" s="411">
        <f>+X35/4</f>
        <v>125000</v>
      </c>
      <c r="Z35" s="412">
        <f t="shared" ref="Z35:AB37" si="8">+Y35</f>
        <v>125000</v>
      </c>
      <c r="AA35" s="412">
        <f t="shared" si="8"/>
        <v>125000</v>
      </c>
      <c r="AB35" s="412">
        <f t="shared" si="8"/>
        <v>125000</v>
      </c>
      <c r="AC35" s="413">
        <f>+Y35+Z35+AA35+AB35</f>
        <v>500000</v>
      </c>
      <c r="AD35" s="844"/>
      <c r="AE35" s="671"/>
      <c r="AF35" s="672"/>
    </row>
    <row r="36" spans="1:32" s="414" customFormat="1" ht="29.25" customHeight="1">
      <c r="A36" s="405">
        <v>2</v>
      </c>
      <c r="B36" s="406">
        <v>1</v>
      </c>
      <c r="C36" s="406">
        <v>5</v>
      </c>
      <c r="D36" s="406">
        <v>2</v>
      </c>
      <c r="E36" s="614"/>
      <c r="F36" s="561" t="s">
        <v>178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445">
        <v>500000</v>
      </c>
      <c r="Y36" s="411">
        <f>+X36/4</f>
        <v>125000</v>
      </c>
      <c r="Z36" s="412">
        <f t="shared" si="8"/>
        <v>125000</v>
      </c>
      <c r="AA36" s="412">
        <f t="shared" si="8"/>
        <v>125000</v>
      </c>
      <c r="AB36" s="412">
        <f t="shared" si="8"/>
        <v>125000</v>
      </c>
      <c r="AC36" s="413">
        <f>+Y36+Z36+AA36+AB36</f>
        <v>500000</v>
      </c>
      <c r="AD36" s="844"/>
      <c r="AE36" s="671"/>
      <c r="AF36" s="672"/>
    </row>
    <row r="37" spans="1:32" s="414" customFormat="1" ht="29.25" customHeight="1">
      <c r="A37" s="405">
        <v>2</v>
      </c>
      <c r="B37" s="406">
        <v>1</v>
      </c>
      <c r="C37" s="406">
        <v>5</v>
      </c>
      <c r="D37" s="406">
        <v>3</v>
      </c>
      <c r="E37" s="614"/>
      <c r="F37" s="561" t="s">
        <v>179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563">
        <v>200000</v>
      </c>
      <c r="Y37" s="411">
        <f>+X37/4</f>
        <v>50000</v>
      </c>
      <c r="Z37" s="412">
        <f t="shared" si="8"/>
        <v>50000</v>
      </c>
      <c r="AA37" s="412">
        <f t="shared" si="8"/>
        <v>50000</v>
      </c>
      <c r="AB37" s="412">
        <f t="shared" si="8"/>
        <v>50000</v>
      </c>
      <c r="AC37" s="413">
        <f>+Y37+Z37+AA37+AB37</f>
        <v>200000</v>
      </c>
      <c r="AD37" s="844"/>
      <c r="AE37" s="671"/>
      <c r="AF37" s="672"/>
    </row>
    <row r="38" spans="1:32" s="575" customFormat="1" ht="29.25" customHeight="1" thickBot="1">
      <c r="A38" s="564"/>
      <c r="B38" s="565"/>
      <c r="C38" s="565"/>
      <c r="D38" s="565"/>
      <c r="E38" s="673"/>
      <c r="F38" s="567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9"/>
      <c r="R38" s="570"/>
      <c r="S38" s="570"/>
      <c r="T38" s="570"/>
      <c r="U38" s="570"/>
      <c r="V38" s="570"/>
      <c r="W38" s="570"/>
      <c r="X38" s="571"/>
      <c r="Y38" s="572"/>
      <c r="Z38" s="573"/>
      <c r="AA38" s="573"/>
      <c r="AB38" s="573"/>
      <c r="AC38" s="574"/>
      <c r="AD38" s="831"/>
    </row>
    <row r="39" spans="1:32" s="575" customFormat="1" ht="29.25" customHeight="1" thickBot="1">
      <c r="A39" s="576"/>
      <c r="B39" s="576"/>
      <c r="C39" s="576"/>
      <c r="D39" s="576"/>
      <c r="E39" s="57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425"/>
      <c r="Y39" s="578"/>
      <c r="Z39" s="579"/>
      <c r="AA39" s="579"/>
      <c r="AB39" s="579"/>
      <c r="AC39" s="579"/>
      <c r="AD39" s="831"/>
    </row>
    <row r="40" spans="1:32" s="326" customFormat="1" ht="29.25" customHeight="1" thickBot="1">
      <c r="A40" s="506">
        <v>2</v>
      </c>
      <c r="B40" s="507">
        <v>2</v>
      </c>
      <c r="C40" s="507"/>
      <c r="D40" s="508"/>
      <c r="E40" s="580"/>
      <c r="F40" s="1077" t="s">
        <v>313</v>
      </c>
      <c r="G40" s="1078"/>
      <c r="H40" s="1078"/>
      <c r="I40" s="1078"/>
      <c r="J40" s="1078"/>
      <c r="K40" s="1078"/>
      <c r="L40" s="1078"/>
      <c r="M40" s="1078"/>
      <c r="N40" s="1078"/>
      <c r="O40" s="1078"/>
      <c r="P40" s="1078"/>
      <c r="Q40" s="1078"/>
      <c r="R40" s="509"/>
      <c r="S40" s="509"/>
      <c r="T40" s="509"/>
      <c r="U40" s="509"/>
      <c r="V40" s="509"/>
      <c r="W40" s="509"/>
      <c r="X40" s="325">
        <f t="shared" ref="X40:AC40" si="9">SUM(X42:X72)</f>
        <v>2000000</v>
      </c>
      <c r="Y40" s="325">
        <f t="shared" si="9"/>
        <v>500000</v>
      </c>
      <c r="Z40" s="325">
        <f t="shared" si="9"/>
        <v>500000</v>
      </c>
      <c r="AA40" s="325">
        <f t="shared" si="9"/>
        <v>500000</v>
      </c>
      <c r="AB40" s="325">
        <f t="shared" si="9"/>
        <v>500000</v>
      </c>
      <c r="AC40" s="325">
        <f t="shared" si="9"/>
        <v>2000000</v>
      </c>
      <c r="AD40" s="843"/>
    </row>
    <row r="41" spans="1:32" s="414" customFormat="1" ht="29.25" customHeight="1">
      <c r="A41" s="648">
        <v>2</v>
      </c>
      <c r="B41" s="649">
        <v>2</v>
      </c>
      <c r="C41" s="649">
        <v>1</v>
      </c>
      <c r="D41" s="649"/>
      <c r="E41" s="407"/>
      <c r="F41" s="518" t="s">
        <v>56</v>
      </c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409"/>
      <c r="R41" s="410"/>
      <c r="S41" s="410"/>
      <c r="T41" s="410"/>
      <c r="U41" s="410"/>
      <c r="V41" s="410"/>
      <c r="W41" s="410"/>
      <c r="X41" s="445"/>
      <c r="Y41" s="411"/>
      <c r="Z41" s="410"/>
      <c r="AA41" s="410"/>
      <c r="AB41" s="410"/>
      <c r="AC41" s="519"/>
      <c r="AD41" s="830"/>
    </row>
    <row r="42" spans="1:32" s="414" customFormat="1" ht="29.25" customHeight="1">
      <c r="A42" s="405">
        <v>2</v>
      </c>
      <c r="B42" s="406">
        <v>2</v>
      </c>
      <c r="C42" s="406">
        <v>1</v>
      </c>
      <c r="D42" s="849">
        <v>2</v>
      </c>
      <c r="E42" s="407" t="s">
        <v>259</v>
      </c>
      <c r="F42" s="408" t="s">
        <v>276</v>
      </c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409"/>
      <c r="R42" s="410"/>
      <c r="S42" s="410"/>
      <c r="T42" s="410"/>
      <c r="U42" s="410"/>
      <c r="V42" s="410"/>
      <c r="W42" s="410"/>
      <c r="X42" s="445">
        <v>0</v>
      </c>
      <c r="Y42" s="411">
        <f>+X42/4</f>
        <v>0</v>
      </c>
      <c r="Z42" s="412">
        <f t="shared" ref="Z42:AB43" si="10">+Y42</f>
        <v>0</v>
      </c>
      <c r="AA42" s="412">
        <f t="shared" si="10"/>
        <v>0</v>
      </c>
      <c r="AB42" s="412">
        <f t="shared" si="10"/>
        <v>0</v>
      </c>
      <c r="AC42" s="413">
        <f>+Y42+Z42+AA42+AB42</f>
        <v>0</v>
      </c>
      <c r="AD42" s="830"/>
    </row>
    <row r="43" spans="1:32" s="414" customFormat="1" ht="29.25" customHeight="1">
      <c r="A43" s="405">
        <v>2</v>
      </c>
      <c r="B43" s="406">
        <v>2</v>
      </c>
      <c r="C43" s="406">
        <v>1</v>
      </c>
      <c r="D43" s="649">
        <v>3</v>
      </c>
      <c r="E43" s="407"/>
      <c r="F43" s="408" t="s">
        <v>181</v>
      </c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409"/>
      <c r="R43" s="410"/>
      <c r="S43" s="410"/>
      <c r="T43" s="410"/>
      <c r="U43" s="410"/>
      <c r="V43" s="410"/>
      <c r="W43" s="410"/>
      <c r="X43" s="445">
        <v>0</v>
      </c>
      <c r="Y43" s="411">
        <f t="shared" ref="Y43:Y71" si="11">+X43/4</f>
        <v>0</v>
      </c>
      <c r="Z43" s="412">
        <f t="shared" si="10"/>
        <v>0</v>
      </c>
      <c r="AA43" s="412">
        <f t="shared" si="10"/>
        <v>0</v>
      </c>
      <c r="AB43" s="412">
        <f t="shared" si="10"/>
        <v>0</v>
      </c>
      <c r="AC43" s="413">
        <f t="shared" ref="AC43:AC71" si="12">+Y43+Z43+AA43+AB43</f>
        <v>0</v>
      </c>
      <c r="AD43" s="830"/>
    </row>
    <row r="44" spans="1:32" s="414" customFormat="1" ht="29.25" customHeight="1">
      <c r="A44" s="405">
        <v>2</v>
      </c>
      <c r="B44" s="406">
        <v>2</v>
      </c>
      <c r="C44" s="406">
        <v>1</v>
      </c>
      <c r="D44" s="406">
        <v>8</v>
      </c>
      <c r="E44" s="407"/>
      <c r="F44" s="324" t="s">
        <v>183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408"/>
      <c r="S44" s="409"/>
      <c r="T44" s="408"/>
      <c r="U44" s="409"/>
      <c r="V44" s="408"/>
      <c r="W44" s="410"/>
      <c r="X44" s="563">
        <v>0</v>
      </c>
      <c r="Y44" s="411">
        <f t="shared" si="11"/>
        <v>0</v>
      </c>
      <c r="Z44" s="412">
        <f t="shared" ref="Z44:AB54" si="13">+Y44</f>
        <v>0</v>
      </c>
      <c r="AA44" s="412">
        <f t="shared" si="13"/>
        <v>0</v>
      </c>
      <c r="AB44" s="412">
        <f t="shared" si="13"/>
        <v>0</v>
      </c>
      <c r="AC44" s="413">
        <f t="shared" si="12"/>
        <v>0</v>
      </c>
      <c r="AD44" s="830"/>
    </row>
    <row r="45" spans="1:32" s="414" customFormat="1" ht="29.25" customHeight="1">
      <c r="A45" s="405">
        <v>2</v>
      </c>
      <c r="B45" s="406">
        <v>2</v>
      </c>
      <c r="C45" s="406">
        <v>2</v>
      </c>
      <c r="D45" s="406">
        <v>1</v>
      </c>
      <c r="E45" s="407"/>
      <c r="F45" s="324" t="s">
        <v>266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408"/>
      <c r="S45" s="409"/>
      <c r="T45" s="408"/>
      <c r="U45" s="409"/>
      <c r="V45" s="408"/>
      <c r="W45" s="410"/>
      <c r="X45" s="563">
        <v>1000000</v>
      </c>
      <c r="Y45" s="411">
        <f>+X45/4</f>
        <v>250000</v>
      </c>
      <c r="Z45" s="412">
        <f>+Y45</f>
        <v>250000</v>
      </c>
      <c r="AA45" s="412">
        <f>+Z45</f>
        <v>250000</v>
      </c>
      <c r="AB45" s="412">
        <f>+AA45</f>
        <v>250000</v>
      </c>
      <c r="AC45" s="413">
        <f>+Y45+Z45+AA45+AB45</f>
        <v>1000000</v>
      </c>
      <c r="AD45" s="832"/>
    </row>
    <row r="46" spans="1:32" s="414" customFormat="1" ht="29.25" customHeight="1">
      <c r="A46" s="405">
        <v>2</v>
      </c>
      <c r="B46" s="406">
        <v>2</v>
      </c>
      <c r="C46" s="406">
        <v>2</v>
      </c>
      <c r="D46" s="406">
        <v>2</v>
      </c>
      <c r="E46" s="407"/>
      <c r="F46" s="408" t="s">
        <v>59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410"/>
      <c r="S46" s="410"/>
      <c r="T46" s="410"/>
      <c r="U46" s="410"/>
      <c r="V46" s="410"/>
      <c r="W46" s="410"/>
      <c r="X46" s="563">
        <v>0</v>
      </c>
      <c r="Y46" s="411">
        <f t="shared" si="11"/>
        <v>0</v>
      </c>
      <c r="Z46" s="412">
        <f t="shared" si="13"/>
        <v>0</v>
      </c>
      <c r="AA46" s="412">
        <f t="shared" si="13"/>
        <v>0</v>
      </c>
      <c r="AB46" s="412">
        <f t="shared" si="13"/>
        <v>0</v>
      </c>
      <c r="AC46" s="413">
        <f t="shared" si="12"/>
        <v>0</v>
      </c>
      <c r="AD46" s="830"/>
    </row>
    <row r="47" spans="1:32" s="414" customFormat="1" ht="29.25" customHeight="1">
      <c r="A47" s="405">
        <v>2</v>
      </c>
      <c r="B47" s="406">
        <v>2</v>
      </c>
      <c r="C47" s="406">
        <v>3</v>
      </c>
      <c r="D47" s="406">
        <v>1</v>
      </c>
      <c r="E47" s="407" t="s">
        <v>259</v>
      </c>
      <c r="F47" s="408" t="s">
        <v>273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410"/>
      <c r="S47" s="410"/>
      <c r="T47" s="410"/>
      <c r="U47" s="410"/>
      <c r="V47" s="410"/>
      <c r="W47" s="410"/>
      <c r="X47" s="563">
        <v>0</v>
      </c>
      <c r="Y47" s="411">
        <f>+X47/4</f>
        <v>0</v>
      </c>
      <c r="Z47" s="412">
        <f t="shared" ref="Z47:AB48" si="14">+Y47</f>
        <v>0</v>
      </c>
      <c r="AA47" s="412">
        <f t="shared" si="14"/>
        <v>0</v>
      </c>
      <c r="AB47" s="412">
        <f t="shared" si="14"/>
        <v>0</v>
      </c>
      <c r="AC47" s="413">
        <f>+Y47+Z47+AA47+AB47</f>
        <v>0</v>
      </c>
      <c r="AD47" s="830"/>
    </row>
    <row r="48" spans="1:32" s="414" customFormat="1" ht="29.25" customHeight="1">
      <c r="A48" s="405">
        <v>2</v>
      </c>
      <c r="B48" s="406">
        <v>2</v>
      </c>
      <c r="C48" s="406">
        <v>3</v>
      </c>
      <c r="D48" s="406">
        <v>2</v>
      </c>
      <c r="E48" s="407" t="s">
        <v>262</v>
      </c>
      <c r="F48" s="408" t="s">
        <v>274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410"/>
      <c r="S48" s="410"/>
      <c r="T48" s="410"/>
      <c r="U48" s="410"/>
      <c r="V48" s="410"/>
      <c r="W48" s="410"/>
      <c r="X48" s="563">
        <v>0</v>
      </c>
      <c r="Y48" s="411">
        <f>+X48/4</f>
        <v>0</v>
      </c>
      <c r="Z48" s="412">
        <f t="shared" si="14"/>
        <v>0</v>
      </c>
      <c r="AA48" s="412">
        <f t="shared" si="14"/>
        <v>0</v>
      </c>
      <c r="AB48" s="412">
        <f t="shared" si="14"/>
        <v>0</v>
      </c>
      <c r="AC48" s="413">
        <f>+Y48+Z48+AA48+AB48</f>
        <v>0</v>
      </c>
      <c r="AD48" s="830"/>
    </row>
    <row r="49" spans="1:30" s="414" customFormat="1" ht="29.25" customHeight="1">
      <c r="A49" s="405">
        <v>2</v>
      </c>
      <c r="B49" s="406">
        <v>2</v>
      </c>
      <c r="C49" s="406">
        <v>4</v>
      </c>
      <c r="D49" s="406">
        <v>1</v>
      </c>
      <c r="E49" s="407" t="s">
        <v>259</v>
      </c>
      <c r="F49" s="408" t="s">
        <v>130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409"/>
      <c r="R49" s="410"/>
      <c r="S49" s="410"/>
      <c r="T49" s="410"/>
      <c r="U49" s="410"/>
      <c r="V49" s="410"/>
      <c r="W49" s="410"/>
      <c r="X49" s="563">
        <v>0</v>
      </c>
      <c r="Y49" s="411">
        <f t="shared" si="11"/>
        <v>0</v>
      </c>
      <c r="Z49" s="412">
        <f t="shared" si="13"/>
        <v>0</v>
      </c>
      <c r="AA49" s="412">
        <f t="shared" si="13"/>
        <v>0</v>
      </c>
      <c r="AB49" s="412">
        <f t="shared" si="13"/>
        <v>0</v>
      </c>
      <c r="AC49" s="413">
        <f t="shared" si="12"/>
        <v>0</v>
      </c>
      <c r="AD49" s="830"/>
    </row>
    <row r="50" spans="1:30" s="414" customFormat="1" ht="29.25" customHeight="1">
      <c r="A50" s="405">
        <v>2</v>
      </c>
      <c r="B50" s="406">
        <v>2</v>
      </c>
      <c r="C50" s="406">
        <v>4</v>
      </c>
      <c r="D50" s="406">
        <v>2</v>
      </c>
      <c r="E50" s="407" t="s">
        <v>259</v>
      </c>
      <c r="F50" s="408" t="s">
        <v>269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409"/>
      <c r="R50" s="410"/>
      <c r="S50" s="410"/>
      <c r="T50" s="410"/>
      <c r="U50" s="410"/>
      <c r="V50" s="410"/>
      <c r="W50" s="410"/>
      <c r="X50" s="563">
        <v>0</v>
      </c>
      <c r="Y50" s="411">
        <f t="shared" si="11"/>
        <v>0</v>
      </c>
      <c r="Z50" s="412">
        <f t="shared" si="13"/>
        <v>0</v>
      </c>
      <c r="AA50" s="412">
        <f t="shared" si="13"/>
        <v>0</v>
      </c>
      <c r="AB50" s="412">
        <f t="shared" si="13"/>
        <v>0</v>
      </c>
      <c r="AC50" s="413">
        <f t="shared" si="12"/>
        <v>0</v>
      </c>
      <c r="AD50" s="830"/>
    </row>
    <row r="51" spans="1:30" s="414" customFormat="1" ht="29.25" customHeight="1">
      <c r="A51" s="405">
        <v>2</v>
      </c>
      <c r="B51" s="406">
        <v>2</v>
      </c>
      <c r="C51" s="406">
        <v>4</v>
      </c>
      <c r="D51" s="406">
        <v>4</v>
      </c>
      <c r="E51" s="407" t="s">
        <v>259</v>
      </c>
      <c r="F51" s="408" t="s">
        <v>371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563">
        <v>0</v>
      </c>
      <c r="Y51" s="411">
        <f t="shared" si="11"/>
        <v>0</v>
      </c>
      <c r="Z51" s="412">
        <f t="shared" si="13"/>
        <v>0</v>
      </c>
      <c r="AA51" s="412">
        <f t="shared" si="13"/>
        <v>0</v>
      </c>
      <c r="AB51" s="412">
        <f t="shared" si="13"/>
        <v>0</v>
      </c>
      <c r="AC51" s="413">
        <f t="shared" si="12"/>
        <v>0</v>
      </c>
      <c r="AD51" s="830"/>
    </row>
    <row r="52" spans="1:30" s="414" customFormat="1" ht="29.25" customHeight="1">
      <c r="A52" s="405">
        <v>2</v>
      </c>
      <c r="B52" s="406">
        <v>2</v>
      </c>
      <c r="C52" s="406">
        <v>5</v>
      </c>
      <c r="D52" s="406">
        <v>1</v>
      </c>
      <c r="E52" s="407" t="s">
        <v>259</v>
      </c>
      <c r="F52" s="562" t="s">
        <v>124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563">
        <v>0</v>
      </c>
      <c r="Y52" s="411">
        <f>+X52/4</f>
        <v>0</v>
      </c>
      <c r="Z52" s="412">
        <f t="shared" ref="Z52:AB53" si="15">+Y52</f>
        <v>0</v>
      </c>
      <c r="AA52" s="412">
        <f t="shared" si="15"/>
        <v>0</v>
      </c>
      <c r="AB52" s="412">
        <f t="shared" si="15"/>
        <v>0</v>
      </c>
      <c r="AC52" s="413">
        <f>+Y52+Z52+AA52+AB52</f>
        <v>0</v>
      </c>
      <c r="AD52" s="830"/>
    </row>
    <row r="53" spans="1:30" s="414" customFormat="1" ht="29.25" customHeight="1">
      <c r="A53" s="405">
        <v>2</v>
      </c>
      <c r="B53" s="406">
        <v>2</v>
      </c>
      <c r="C53" s="406">
        <v>5</v>
      </c>
      <c r="D53" s="406">
        <v>3</v>
      </c>
      <c r="E53" s="407" t="s">
        <v>259</v>
      </c>
      <c r="F53" s="408" t="s">
        <v>267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563">
        <v>0</v>
      </c>
      <c r="Y53" s="411">
        <f>+X53/4</f>
        <v>0</v>
      </c>
      <c r="Z53" s="412">
        <f t="shared" si="15"/>
        <v>0</v>
      </c>
      <c r="AA53" s="412">
        <f t="shared" si="15"/>
        <v>0</v>
      </c>
      <c r="AB53" s="412">
        <f t="shared" si="15"/>
        <v>0</v>
      </c>
      <c r="AC53" s="413">
        <f>+Y53+Z53+AA53+AB53</f>
        <v>0</v>
      </c>
      <c r="AD53" s="830"/>
    </row>
    <row r="54" spans="1:30" s="414" customFormat="1" ht="29.25" customHeight="1">
      <c r="A54" s="405">
        <v>2</v>
      </c>
      <c r="B54" s="406">
        <v>2</v>
      </c>
      <c r="C54" s="406">
        <v>5</v>
      </c>
      <c r="D54" s="406">
        <v>4</v>
      </c>
      <c r="E54" s="407" t="s">
        <v>259</v>
      </c>
      <c r="F54" s="408" t="s">
        <v>186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10"/>
      <c r="S54" s="410"/>
      <c r="T54" s="410"/>
      <c r="U54" s="410"/>
      <c r="V54" s="410"/>
      <c r="W54" s="410"/>
      <c r="X54" s="563">
        <v>500000</v>
      </c>
      <c r="Y54" s="411">
        <f t="shared" si="11"/>
        <v>125000</v>
      </c>
      <c r="Z54" s="412">
        <f t="shared" si="13"/>
        <v>125000</v>
      </c>
      <c r="AA54" s="412">
        <f t="shared" si="13"/>
        <v>125000</v>
      </c>
      <c r="AB54" s="412">
        <f t="shared" si="13"/>
        <v>125000</v>
      </c>
      <c r="AC54" s="413">
        <f t="shared" si="12"/>
        <v>500000</v>
      </c>
      <c r="AD54" s="830"/>
    </row>
    <row r="55" spans="1:30" s="414" customFormat="1" ht="29.25" customHeight="1">
      <c r="A55" s="405">
        <v>2</v>
      </c>
      <c r="B55" s="406">
        <v>2</v>
      </c>
      <c r="C55" s="406">
        <v>5</v>
      </c>
      <c r="D55" s="406">
        <v>8</v>
      </c>
      <c r="E55" s="407"/>
      <c r="F55" s="408" t="s">
        <v>224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10"/>
      <c r="S55" s="410"/>
      <c r="T55" s="410"/>
      <c r="U55" s="410"/>
      <c r="V55" s="410"/>
      <c r="W55" s="410"/>
      <c r="X55" s="563">
        <v>0</v>
      </c>
      <c r="Y55" s="411">
        <f>+X55/4</f>
        <v>0</v>
      </c>
      <c r="Z55" s="412">
        <f>+Y55</f>
        <v>0</v>
      </c>
      <c r="AA55" s="412">
        <f>+Z55</f>
        <v>0</v>
      </c>
      <c r="AB55" s="412">
        <f>+AA55</f>
        <v>0</v>
      </c>
      <c r="AC55" s="413">
        <f>+Y55+Z55+AA55+AB55</f>
        <v>0</v>
      </c>
      <c r="AD55" s="830"/>
    </row>
    <row r="56" spans="1:30" s="414" customFormat="1" ht="29.25" customHeight="1">
      <c r="A56" s="848">
        <v>2</v>
      </c>
      <c r="B56" s="849">
        <v>2</v>
      </c>
      <c r="C56" s="849">
        <v>6</v>
      </c>
      <c r="D56" s="406"/>
      <c r="E56" s="407"/>
      <c r="F56" s="615" t="s">
        <v>187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10"/>
      <c r="S56" s="410"/>
      <c r="T56" s="410"/>
      <c r="U56" s="410"/>
      <c r="V56" s="410"/>
      <c r="W56" s="410"/>
      <c r="X56" s="563"/>
      <c r="Y56" s="411"/>
      <c r="Z56" s="412"/>
      <c r="AA56" s="412"/>
      <c r="AB56" s="412"/>
      <c r="AC56" s="413"/>
      <c r="AD56" s="830"/>
    </row>
    <row r="57" spans="1:30" s="414" customFormat="1" ht="29.25" customHeight="1">
      <c r="A57" s="405">
        <v>2</v>
      </c>
      <c r="B57" s="406">
        <v>2</v>
      </c>
      <c r="C57" s="406">
        <v>6</v>
      </c>
      <c r="D57" s="406">
        <v>1</v>
      </c>
      <c r="E57" s="407" t="s">
        <v>259</v>
      </c>
      <c r="F57" s="581" t="s">
        <v>188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563">
        <v>0</v>
      </c>
      <c r="Y57" s="411">
        <f t="shared" ref="Y57:Y64" si="16">+X57/4</f>
        <v>0</v>
      </c>
      <c r="Z57" s="412">
        <f t="shared" ref="Z57:AB65" si="17">+Y57</f>
        <v>0</v>
      </c>
      <c r="AA57" s="412">
        <f t="shared" si="17"/>
        <v>0</v>
      </c>
      <c r="AB57" s="412">
        <f t="shared" si="17"/>
        <v>0</v>
      </c>
      <c r="AC57" s="413">
        <f t="shared" ref="AC57:AC64" si="18">+Y57+Z57+AA57+AB57</f>
        <v>0</v>
      </c>
      <c r="AD57" s="830"/>
    </row>
    <row r="58" spans="1:30" s="414" customFormat="1" ht="29.25" customHeight="1">
      <c r="A58" s="405">
        <v>2</v>
      </c>
      <c r="B58" s="406">
        <v>2</v>
      </c>
      <c r="C58" s="406">
        <v>6</v>
      </c>
      <c r="D58" s="406">
        <v>2</v>
      </c>
      <c r="E58" s="407" t="s">
        <v>259</v>
      </c>
      <c r="F58" s="581" t="s">
        <v>354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563">
        <v>0</v>
      </c>
      <c r="Y58" s="411">
        <f t="shared" si="16"/>
        <v>0</v>
      </c>
      <c r="Z58" s="412">
        <f t="shared" si="17"/>
        <v>0</v>
      </c>
      <c r="AA58" s="412">
        <f t="shared" si="17"/>
        <v>0</v>
      </c>
      <c r="AB58" s="412">
        <f t="shared" si="17"/>
        <v>0</v>
      </c>
      <c r="AC58" s="413">
        <f t="shared" si="18"/>
        <v>0</v>
      </c>
      <c r="AD58" s="830"/>
    </row>
    <row r="59" spans="1:30" s="414" customFormat="1" ht="29.25" customHeight="1">
      <c r="A59" s="405">
        <v>2</v>
      </c>
      <c r="B59" s="406">
        <v>2</v>
      </c>
      <c r="C59" s="406">
        <v>6</v>
      </c>
      <c r="D59" s="406">
        <v>3</v>
      </c>
      <c r="E59" s="407"/>
      <c r="F59" s="561" t="s">
        <v>62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563">
        <v>0</v>
      </c>
      <c r="Y59" s="411">
        <f t="shared" si="16"/>
        <v>0</v>
      </c>
      <c r="Z59" s="412">
        <f t="shared" si="17"/>
        <v>0</v>
      </c>
      <c r="AA59" s="412">
        <f t="shared" si="17"/>
        <v>0</v>
      </c>
      <c r="AB59" s="412">
        <f t="shared" si="17"/>
        <v>0</v>
      </c>
      <c r="AC59" s="413">
        <f t="shared" si="18"/>
        <v>0</v>
      </c>
      <c r="AD59" s="830"/>
    </row>
    <row r="60" spans="1:30" s="414" customFormat="1" ht="29.25" customHeight="1">
      <c r="A60" s="405">
        <v>2</v>
      </c>
      <c r="B60" s="406">
        <v>2</v>
      </c>
      <c r="C60" s="406">
        <v>7</v>
      </c>
      <c r="D60" s="406">
        <v>1</v>
      </c>
      <c r="E60" s="614" t="s">
        <v>49</v>
      </c>
      <c r="F60" s="408" t="s">
        <v>64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563">
        <v>0</v>
      </c>
      <c r="Y60" s="411">
        <f t="shared" si="16"/>
        <v>0</v>
      </c>
      <c r="Z60" s="412">
        <f t="shared" si="17"/>
        <v>0</v>
      </c>
      <c r="AA60" s="412">
        <f t="shared" si="17"/>
        <v>0</v>
      </c>
      <c r="AB60" s="412">
        <f t="shared" si="17"/>
        <v>0</v>
      </c>
      <c r="AC60" s="413">
        <f t="shared" si="18"/>
        <v>0</v>
      </c>
      <c r="AD60" s="830"/>
    </row>
    <row r="61" spans="1:30" s="414" customFormat="1" ht="29.25" customHeight="1">
      <c r="A61" s="405">
        <v>2</v>
      </c>
      <c r="B61" s="406">
        <v>2</v>
      </c>
      <c r="C61" s="406">
        <v>7</v>
      </c>
      <c r="D61" s="406">
        <v>2</v>
      </c>
      <c r="E61" s="614" t="s">
        <v>49</v>
      </c>
      <c r="F61" s="408" t="s">
        <v>353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563">
        <v>0</v>
      </c>
      <c r="Y61" s="411">
        <f t="shared" si="16"/>
        <v>0</v>
      </c>
      <c r="Z61" s="412">
        <f t="shared" si="17"/>
        <v>0</v>
      </c>
      <c r="AA61" s="412">
        <f t="shared" si="17"/>
        <v>0</v>
      </c>
      <c r="AB61" s="412">
        <f t="shared" si="17"/>
        <v>0</v>
      </c>
      <c r="AC61" s="413">
        <f t="shared" si="18"/>
        <v>0</v>
      </c>
      <c r="AD61" s="830"/>
    </row>
    <row r="62" spans="1:30" s="414" customFormat="1" ht="29.25" customHeight="1">
      <c r="A62" s="405">
        <v>2</v>
      </c>
      <c r="B62" s="406">
        <v>2</v>
      </c>
      <c r="C62" s="406">
        <v>7</v>
      </c>
      <c r="D62" s="406">
        <v>2</v>
      </c>
      <c r="E62" s="614" t="s">
        <v>143</v>
      </c>
      <c r="F62" s="408" t="s">
        <v>65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563">
        <v>0</v>
      </c>
      <c r="Y62" s="411">
        <f t="shared" si="16"/>
        <v>0</v>
      </c>
      <c r="Z62" s="412">
        <f t="shared" si="17"/>
        <v>0</v>
      </c>
      <c r="AA62" s="412">
        <f t="shared" si="17"/>
        <v>0</v>
      </c>
      <c r="AB62" s="412">
        <f t="shared" si="17"/>
        <v>0</v>
      </c>
      <c r="AC62" s="413">
        <f t="shared" si="18"/>
        <v>0</v>
      </c>
      <c r="AD62" s="830"/>
    </row>
    <row r="63" spans="1:30" s="414" customFormat="1" ht="29.25" customHeight="1">
      <c r="A63" s="405">
        <v>2</v>
      </c>
      <c r="B63" s="406">
        <v>2</v>
      </c>
      <c r="C63" s="406">
        <v>7</v>
      </c>
      <c r="D63" s="406">
        <v>2</v>
      </c>
      <c r="E63" s="407" t="s">
        <v>144</v>
      </c>
      <c r="F63" s="561" t="s">
        <v>568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563">
        <v>0</v>
      </c>
      <c r="Y63" s="411">
        <f t="shared" si="16"/>
        <v>0</v>
      </c>
      <c r="Z63" s="412">
        <f t="shared" si="17"/>
        <v>0</v>
      </c>
      <c r="AA63" s="412">
        <f t="shared" si="17"/>
        <v>0</v>
      </c>
      <c r="AB63" s="412">
        <f t="shared" si="17"/>
        <v>0</v>
      </c>
      <c r="AC63" s="413">
        <f t="shared" si="18"/>
        <v>0</v>
      </c>
      <c r="AD63" s="830"/>
    </row>
    <row r="64" spans="1:30" s="414" customFormat="1" ht="29.25" customHeight="1">
      <c r="A64" s="405">
        <v>2</v>
      </c>
      <c r="B64" s="406">
        <v>2</v>
      </c>
      <c r="C64" s="406">
        <v>7</v>
      </c>
      <c r="D64" s="406">
        <v>2</v>
      </c>
      <c r="E64" s="407" t="s">
        <v>260</v>
      </c>
      <c r="F64" s="561" t="s">
        <v>284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563">
        <v>0</v>
      </c>
      <c r="Y64" s="411">
        <f t="shared" si="16"/>
        <v>0</v>
      </c>
      <c r="Z64" s="412">
        <f t="shared" si="17"/>
        <v>0</v>
      </c>
      <c r="AA64" s="412">
        <f t="shared" si="17"/>
        <v>0</v>
      </c>
      <c r="AB64" s="412">
        <f t="shared" si="17"/>
        <v>0</v>
      </c>
      <c r="AC64" s="413">
        <f t="shared" si="18"/>
        <v>0</v>
      </c>
      <c r="AD64" s="830"/>
    </row>
    <row r="65" spans="1:30" s="414" customFormat="1" ht="29.25" customHeight="1">
      <c r="A65" s="405">
        <v>2</v>
      </c>
      <c r="B65" s="406">
        <v>2</v>
      </c>
      <c r="C65" s="406">
        <v>8</v>
      </c>
      <c r="D65" s="406">
        <v>2</v>
      </c>
      <c r="E65" s="407"/>
      <c r="F65" s="408" t="s">
        <v>66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563">
        <v>0</v>
      </c>
      <c r="Y65" s="411">
        <f t="shared" si="11"/>
        <v>0</v>
      </c>
      <c r="Z65" s="412">
        <f t="shared" si="17"/>
        <v>0</v>
      </c>
      <c r="AA65" s="412">
        <f t="shared" si="17"/>
        <v>0</v>
      </c>
      <c r="AB65" s="412">
        <f t="shared" si="17"/>
        <v>0</v>
      </c>
      <c r="AC65" s="413">
        <f t="shared" si="12"/>
        <v>0</v>
      </c>
      <c r="AD65" s="830"/>
    </row>
    <row r="66" spans="1:30" s="414" customFormat="1" ht="29.25" customHeight="1">
      <c r="A66" s="405">
        <v>2</v>
      </c>
      <c r="B66" s="406">
        <v>2</v>
      </c>
      <c r="C66" s="406">
        <v>8</v>
      </c>
      <c r="D66" s="406">
        <v>6</v>
      </c>
      <c r="E66" s="407" t="s">
        <v>259</v>
      </c>
      <c r="F66" s="324" t="s">
        <v>207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563">
        <v>0</v>
      </c>
      <c r="Y66" s="411">
        <f t="shared" si="11"/>
        <v>0</v>
      </c>
      <c r="Z66" s="412">
        <f t="shared" ref="Z66:AB71" si="19">+Y66</f>
        <v>0</v>
      </c>
      <c r="AA66" s="412">
        <f t="shared" si="19"/>
        <v>0</v>
      </c>
      <c r="AB66" s="412">
        <f t="shared" si="19"/>
        <v>0</v>
      </c>
      <c r="AC66" s="413">
        <f t="shared" si="12"/>
        <v>0</v>
      </c>
      <c r="AD66" s="830"/>
    </row>
    <row r="67" spans="1:30" s="414" customFormat="1" ht="29.25" customHeight="1">
      <c r="A67" s="405">
        <v>2</v>
      </c>
      <c r="B67" s="406">
        <v>2</v>
      </c>
      <c r="C67" s="406">
        <v>8</v>
      </c>
      <c r="D67" s="406">
        <v>6</v>
      </c>
      <c r="E67" s="407" t="s">
        <v>262</v>
      </c>
      <c r="F67" s="324" t="s">
        <v>208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563">
        <v>0</v>
      </c>
      <c r="Y67" s="411">
        <f t="shared" si="11"/>
        <v>0</v>
      </c>
      <c r="Z67" s="412">
        <f t="shared" si="19"/>
        <v>0</v>
      </c>
      <c r="AA67" s="412">
        <f t="shared" si="19"/>
        <v>0</v>
      </c>
      <c r="AB67" s="412">
        <f t="shared" si="19"/>
        <v>0</v>
      </c>
      <c r="AC67" s="413">
        <f t="shared" si="12"/>
        <v>0</v>
      </c>
      <c r="AD67" s="830"/>
    </row>
    <row r="68" spans="1:30" s="414" customFormat="1" ht="29.25" customHeight="1">
      <c r="A68" s="405">
        <v>2</v>
      </c>
      <c r="B68" s="406">
        <v>2</v>
      </c>
      <c r="C68" s="406">
        <v>8</v>
      </c>
      <c r="D68" s="406">
        <v>6</v>
      </c>
      <c r="E68" s="407" t="s">
        <v>261</v>
      </c>
      <c r="F68" s="324" t="s">
        <v>209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563">
        <v>0</v>
      </c>
      <c r="Y68" s="411">
        <f t="shared" si="11"/>
        <v>0</v>
      </c>
      <c r="Z68" s="412">
        <f t="shared" si="19"/>
        <v>0</v>
      </c>
      <c r="AA68" s="412">
        <f t="shared" si="19"/>
        <v>0</v>
      </c>
      <c r="AB68" s="412">
        <f t="shared" si="19"/>
        <v>0</v>
      </c>
      <c r="AC68" s="413">
        <f t="shared" si="12"/>
        <v>0</v>
      </c>
      <c r="AD68" s="830"/>
    </row>
    <row r="69" spans="1:30" s="414" customFormat="1" ht="29.25" customHeight="1">
      <c r="A69" s="405">
        <v>2</v>
      </c>
      <c r="B69" s="406">
        <v>2</v>
      </c>
      <c r="C69" s="406">
        <v>8</v>
      </c>
      <c r="D69" s="406">
        <v>6</v>
      </c>
      <c r="E69" s="407" t="s">
        <v>258</v>
      </c>
      <c r="F69" s="324" t="s">
        <v>210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563">
        <v>0</v>
      </c>
      <c r="Y69" s="411">
        <f t="shared" si="11"/>
        <v>0</v>
      </c>
      <c r="Z69" s="412">
        <f t="shared" si="19"/>
        <v>0</v>
      </c>
      <c r="AA69" s="412">
        <f t="shared" si="19"/>
        <v>0</v>
      </c>
      <c r="AB69" s="412">
        <f t="shared" si="19"/>
        <v>0</v>
      </c>
      <c r="AC69" s="413">
        <f t="shared" si="12"/>
        <v>0</v>
      </c>
      <c r="AD69" s="830"/>
    </row>
    <row r="70" spans="1:30" s="602" customFormat="1" ht="29.25" customHeight="1">
      <c r="A70" s="594">
        <v>2</v>
      </c>
      <c r="B70" s="595">
        <v>2</v>
      </c>
      <c r="C70" s="595">
        <v>8</v>
      </c>
      <c r="D70" s="595">
        <v>7</v>
      </c>
      <c r="E70" s="651" t="s">
        <v>263</v>
      </c>
      <c r="F70" s="598" t="s">
        <v>214</v>
      </c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599"/>
      <c r="R70" s="597"/>
      <c r="S70" s="597"/>
      <c r="T70" s="597"/>
      <c r="U70" s="597"/>
      <c r="V70" s="597"/>
      <c r="W70" s="597"/>
      <c r="X70" s="563">
        <v>0</v>
      </c>
      <c r="Y70" s="521">
        <f t="shared" si="11"/>
        <v>0</v>
      </c>
      <c r="Z70" s="600">
        <f t="shared" si="19"/>
        <v>0</v>
      </c>
      <c r="AA70" s="600">
        <f t="shared" si="19"/>
        <v>0</v>
      </c>
      <c r="AB70" s="600">
        <f t="shared" si="19"/>
        <v>0</v>
      </c>
      <c r="AC70" s="601">
        <f t="shared" si="12"/>
        <v>0</v>
      </c>
      <c r="AD70" s="821"/>
    </row>
    <row r="71" spans="1:30" s="602" customFormat="1" ht="29.25" customHeight="1">
      <c r="A71" s="594">
        <v>2</v>
      </c>
      <c r="B71" s="595">
        <v>2</v>
      </c>
      <c r="C71" s="595">
        <v>8</v>
      </c>
      <c r="D71" s="595">
        <v>7</v>
      </c>
      <c r="E71" s="651" t="s">
        <v>260</v>
      </c>
      <c r="F71" s="408" t="s">
        <v>213</v>
      </c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599"/>
      <c r="R71" s="597"/>
      <c r="S71" s="597"/>
      <c r="T71" s="597"/>
      <c r="U71" s="597"/>
      <c r="V71" s="597"/>
      <c r="W71" s="597"/>
      <c r="X71" s="563">
        <v>500000</v>
      </c>
      <c r="Y71" s="521">
        <f t="shared" si="11"/>
        <v>125000</v>
      </c>
      <c r="Z71" s="600">
        <f t="shared" si="19"/>
        <v>125000</v>
      </c>
      <c r="AA71" s="600">
        <f t="shared" si="19"/>
        <v>125000</v>
      </c>
      <c r="AB71" s="600">
        <f t="shared" si="19"/>
        <v>125000</v>
      </c>
      <c r="AC71" s="601">
        <f t="shared" si="12"/>
        <v>500000</v>
      </c>
      <c r="AD71" s="821"/>
    </row>
    <row r="72" spans="1:30" s="414" customFormat="1" ht="29.25" customHeight="1">
      <c r="A72" s="405">
        <v>2</v>
      </c>
      <c r="B72" s="406">
        <v>2</v>
      </c>
      <c r="C72" s="406">
        <v>8</v>
      </c>
      <c r="D72" s="406">
        <v>9</v>
      </c>
      <c r="E72" s="407" t="s">
        <v>263</v>
      </c>
      <c r="F72" s="324" t="s">
        <v>191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563">
        <v>0</v>
      </c>
      <c r="Y72" s="521">
        <f>+X72/4</f>
        <v>0</v>
      </c>
      <c r="Z72" s="600">
        <f>+Y72</f>
        <v>0</v>
      </c>
      <c r="AA72" s="600">
        <f>+Z72</f>
        <v>0</v>
      </c>
      <c r="AB72" s="600">
        <f>+AA72</f>
        <v>0</v>
      </c>
      <c r="AC72" s="601">
        <f>+Y72+Z72+AA72+AB72</f>
        <v>0</v>
      </c>
      <c r="AD72" s="830"/>
    </row>
    <row r="73" spans="1:30" s="575" customFormat="1" ht="29.25" customHeight="1" thickBot="1">
      <c r="A73" s="603"/>
      <c r="B73" s="406"/>
      <c r="C73" s="406"/>
      <c r="D73" s="406"/>
      <c r="E73" s="407"/>
      <c r="F73" s="408"/>
      <c r="G73" s="324"/>
      <c r="H73" s="324"/>
      <c r="I73" s="324"/>
      <c r="J73" s="307"/>
      <c r="K73" s="307"/>
      <c r="L73" s="307"/>
      <c r="M73" s="307"/>
      <c r="N73" s="307"/>
      <c r="O73" s="307"/>
      <c r="P73" s="307"/>
      <c r="Q73" s="652"/>
      <c r="R73" s="653"/>
      <c r="S73" s="653"/>
      <c r="T73" s="653"/>
      <c r="U73" s="653"/>
      <c r="V73" s="653"/>
      <c r="W73" s="653"/>
      <c r="X73" s="563"/>
      <c r="Y73" s="654"/>
      <c r="Z73" s="655"/>
      <c r="AA73" s="655"/>
      <c r="AB73" s="655"/>
      <c r="AC73" s="656"/>
      <c r="AD73" s="831"/>
    </row>
    <row r="74" spans="1:30" s="575" customFormat="1" ht="29.25" customHeight="1">
      <c r="A74" s="584"/>
      <c r="B74" s="584"/>
      <c r="C74" s="584"/>
      <c r="D74" s="584"/>
      <c r="E74" s="586"/>
      <c r="F74" s="588"/>
      <c r="G74" s="588"/>
      <c r="H74" s="588"/>
      <c r="I74" s="588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674"/>
      <c r="Y74" s="675"/>
      <c r="Z74" s="676"/>
      <c r="AA74" s="676"/>
      <c r="AB74" s="676"/>
      <c r="AC74" s="676"/>
      <c r="AD74" s="831"/>
    </row>
    <row r="75" spans="1:30" s="324" customFormat="1" ht="29.25" customHeight="1" thickBot="1">
      <c r="A75" s="658">
        <v>2</v>
      </c>
      <c r="B75" s="650">
        <v>3</v>
      </c>
      <c r="C75" s="650"/>
      <c r="D75" s="604"/>
      <c r="E75" s="605"/>
      <c r="F75" s="1096" t="s">
        <v>145</v>
      </c>
      <c r="G75" s="1093"/>
      <c r="H75" s="1093"/>
      <c r="I75" s="1093"/>
      <c r="J75" s="1093"/>
      <c r="K75" s="1093"/>
      <c r="L75" s="1093"/>
      <c r="M75" s="1093"/>
      <c r="N75" s="1093"/>
      <c r="O75" s="1093"/>
      <c r="P75" s="1093"/>
      <c r="Q75" s="1093"/>
      <c r="R75" s="607"/>
      <c r="S75" s="607"/>
      <c r="T75" s="607"/>
      <c r="U75" s="607"/>
      <c r="V75" s="607"/>
      <c r="W75" s="607"/>
      <c r="X75" s="677">
        <f t="shared" ref="X75:AC75" si="20">SUM(X76:X91)</f>
        <v>500000</v>
      </c>
      <c r="Y75" s="678">
        <f t="shared" si="20"/>
        <v>125000</v>
      </c>
      <c r="Z75" s="678">
        <f t="shared" si="20"/>
        <v>125000</v>
      </c>
      <c r="AA75" s="678">
        <f t="shared" si="20"/>
        <v>125000</v>
      </c>
      <c r="AB75" s="678">
        <f t="shared" si="20"/>
        <v>125000</v>
      </c>
      <c r="AC75" s="679">
        <f t="shared" si="20"/>
        <v>500000</v>
      </c>
      <c r="AD75" s="822"/>
    </row>
    <row r="76" spans="1:30" s="414" customFormat="1" ht="29.25" customHeight="1">
      <c r="A76" s="633">
        <v>2</v>
      </c>
      <c r="B76" s="585">
        <v>3</v>
      </c>
      <c r="C76" s="585">
        <v>1</v>
      </c>
      <c r="D76" s="585"/>
      <c r="E76" s="586"/>
      <c r="F76" s="587" t="s">
        <v>67</v>
      </c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9"/>
      <c r="S76" s="590"/>
      <c r="T76" s="589"/>
      <c r="U76" s="590"/>
      <c r="V76" s="589"/>
      <c r="W76" s="591"/>
      <c r="X76" s="680"/>
      <c r="Y76" s="592"/>
      <c r="Z76" s="592"/>
      <c r="AA76" s="592"/>
      <c r="AB76" s="592"/>
      <c r="AC76" s="332"/>
      <c r="AD76" s="830"/>
    </row>
    <row r="77" spans="1:30" s="414" customFormat="1" ht="29.25" customHeight="1">
      <c r="A77" s="405">
        <v>2</v>
      </c>
      <c r="B77" s="406">
        <v>3</v>
      </c>
      <c r="C77" s="406">
        <v>1</v>
      </c>
      <c r="D77" s="406">
        <v>1</v>
      </c>
      <c r="E77" s="407" t="s">
        <v>259</v>
      </c>
      <c r="F77" s="408" t="s">
        <v>68</v>
      </c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408"/>
      <c r="S77" s="409"/>
      <c r="T77" s="408"/>
      <c r="U77" s="409"/>
      <c r="V77" s="408"/>
      <c r="W77" s="410"/>
      <c r="X77" s="521">
        <v>0</v>
      </c>
      <c r="Y77" s="411">
        <f t="shared" ref="Y77:Y91" si="21">+X77/4</f>
        <v>0</v>
      </c>
      <c r="Z77" s="412">
        <f>+Y77</f>
        <v>0</v>
      </c>
      <c r="AA77" s="412">
        <f>+Z77</f>
        <v>0</v>
      </c>
      <c r="AB77" s="412">
        <f>+AA77</f>
        <v>0</v>
      </c>
      <c r="AC77" s="413">
        <f t="shared" ref="AC77:AC91" si="22">+Y77+Z77+AA77+AB77</f>
        <v>0</v>
      </c>
      <c r="AD77" s="830"/>
    </row>
    <row r="78" spans="1:30" s="414" customFormat="1" ht="29.25" customHeight="1">
      <c r="A78" s="405">
        <v>2</v>
      </c>
      <c r="B78" s="406">
        <v>3</v>
      </c>
      <c r="C78" s="406">
        <v>2</v>
      </c>
      <c r="D78" s="406">
        <v>1</v>
      </c>
      <c r="E78" s="515"/>
      <c r="F78" s="408" t="s">
        <v>70</v>
      </c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408"/>
      <c r="S78" s="409"/>
      <c r="T78" s="408"/>
      <c r="U78" s="409"/>
      <c r="V78" s="408"/>
      <c r="W78" s="410"/>
      <c r="X78" s="521">
        <v>0</v>
      </c>
      <c r="Y78" s="411">
        <f t="shared" si="21"/>
        <v>0</v>
      </c>
      <c r="Z78" s="412">
        <f t="shared" ref="Z78:AB83" si="23">+Y78</f>
        <v>0</v>
      </c>
      <c r="AA78" s="412">
        <f t="shared" si="23"/>
        <v>0</v>
      </c>
      <c r="AB78" s="412">
        <f t="shared" si="23"/>
        <v>0</v>
      </c>
      <c r="AC78" s="413">
        <f t="shared" si="22"/>
        <v>0</v>
      </c>
      <c r="AD78" s="830"/>
    </row>
    <row r="79" spans="1:30" s="414" customFormat="1" ht="29.25" customHeight="1">
      <c r="A79" s="405">
        <v>2</v>
      </c>
      <c r="B79" s="406">
        <v>3</v>
      </c>
      <c r="C79" s="406">
        <v>2</v>
      </c>
      <c r="D79" s="406">
        <v>2</v>
      </c>
      <c r="E79" s="515"/>
      <c r="F79" s="410" t="s">
        <v>100</v>
      </c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408"/>
      <c r="S79" s="409"/>
      <c r="T79" s="408"/>
      <c r="U79" s="409"/>
      <c r="V79" s="408"/>
      <c r="W79" s="410"/>
      <c r="X79" s="521">
        <v>0</v>
      </c>
      <c r="Y79" s="411">
        <f t="shared" si="21"/>
        <v>0</v>
      </c>
      <c r="Z79" s="412">
        <f t="shared" si="23"/>
        <v>0</v>
      </c>
      <c r="AA79" s="412">
        <f t="shared" si="23"/>
        <v>0</v>
      </c>
      <c r="AB79" s="412">
        <f t="shared" si="23"/>
        <v>0</v>
      </c>
      <c r="AC79" s="413">
        <f t="shared" si="22"/>
        <v>0</v>
      </c>
      <c r="AD79" s="830"/>
    </row>
    <row r="80" spans="1:30" s="414" customFormat="1" ht="29.25" customHeight="1">
      <c r="A80" s="405">
        <v>2</v>
      </c>
      <c r="B80" s="406">
        <v>3</v>
      </c>
      <c r="C80" s="406">
        <v>2</v>
      </c>
      <c r="D80" s="406">
        <v>3</v>
      </c>
      <c r="E80" s="515" t="s">
        <v>259</v>
      </c>
      <c r="F80" s="408" t="s">
        <v>275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521">
        <v>0</v>
      </c>
      <c r="Y80" s="411">
        <f>+X80/4</f>
        <v>0</v>
      </c>
      <c r="Z80" s="412">
        <f>+Y80</f>
        <v>0</v>
      </c>
      <c r="AA80" s="412">
        <f>+Z80</f>
        <v>0</v>
      </c>
      <c r="AB80" s="412">
        <f>+AA80</f>
        <v>0</v>
      </c>
      <c r="AC80" s="413">
        <f>+Y80+Z80+AA80+AB80</f>
        <v>0</v>
      </c>
      <c r="AD80" s="830"/>
    </row>
    <row r="81" spans="1:30" s="414" customFormat="1" ht="29.25" customHeight="1">
      <c r="A81" s="405">
        <v>2</v>
      </c>
      <c r="B81" s="406">
        <v>3</v>
      </c>
      <c r="C81" s="406">
        <v>3</v>
      </c>
      <c r="D81" s="406">
        <v>1</v>
      </c>
      <c r="E81" s="515"/>
      <c r="F81" s="408" t="s">
        <v>72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408"/>
      <c r="S81" s="409"/>
      <c r="T81" s="408"/>
      <c r="U81" s="409"/>
      <c r="V81" s="408"/>
      <c r="W81" s="410"/>
      <c r="X81" s="521">
        <v>0</v>
      </c>
      <c r="Y81" s="411">
        <f t="shared" si="21"/>
        <v>0</v>
      </c>
      <c r="Z81" s="412">
        <f t="shared" si="23"/>
        <v>0</v>
      </c>
      <c r="AA81" s="412">
        <f t="shared" si="23"/>
        <v>0</v>
      </c>
      <c r="AB81" s="412">
        <f t="shared" si="23"/>
        <v>0</v>
      </c>
      <c r="AC81" s="413">
        <f t="shared" si="22"/>
        <v>0</v>
      </c>
      <c r="AD81" s="830"/>
    </row>
    <row r="82" spans="1:30" s="414" customFormat="1" ht="29.25" customHeight="1">
      <c r="A82" s="405">
        <v>2</v>
      </c>
      <c r="B82" s="406">
        <v>3</v>
      </c>
      <c r="C82" s="406">
        <v>3</v>
      </c>
      <c r="D82" s="406">
        <v>3</v>
      </c>
      <c r="E82" s="515"/>
      <c r="F82" s="408" t="s">
        <v>125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408"/>
      <c r="S82" s="409"/>
      <c r="T82" s="408"/>
      <c r="U82" s="409"/>
      <c r="V82" s="408"/>
      <c r="W82" s="410"/>
      <c r="X82" s="521">
        <v>0</v>
      </c>
      <c r="Y82" s="411">
        <f t="shared" si="21"/>
        <v>0</v>
      </c>
      <c r="Z82" s="412">
        <f t="shared" si="23"/>
        <v>0</v>
      </c>
      <c r="AA82" s="412">
        <f t="shared" si="23"/>
        <v>0</v>
      </c>
      <c r="AB82" s="412">
        <f t="shared" si="23"/>
        <v>0</v>
      </c>
      <c r="AC82" s="413">
        <f t="shared" si="22"/>
        <v>0</v>
      </c>
      <c r="AD82" s="830"/>
    </row>
    <row r="83" spans="1:30" s="414" customFormat="1" ht="29.25" customHeight="1">
      <c r="A83" s="405">
        <v>2</v>
      </c>
      <c r="B83" s="406">
        <v>3</v>
      </c>
      <c r="C83" s="406">
        <v>3</v>
      </c>
      <c r="D83" s="406">
        <v>4</v>
      </c>
      <c r="E83" s="515"/>
      <c r="F83" s="408" t="s">
        <v>73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408"/>
      <c r="S83" s="409"/>
      <c r="T83" s="408"/>
      <c r="U83" s="409"/>
      <c r="V83" s="408"/>
      <c r="W83" s="410"/>
      <c r="X83" s="521">
        <v>0</v>
      </c>
      <c r="Y83" s="411">
        <f t="shared" si="21"/>
        <v>0</v>
      </c>
      <c r="Z83" s="412">
        <f t="shared" si="23"/>
        <v>0</v>
      </c>
      <c r="AA83" s="412">
        <f t="shared" si="23"/>
        <v>0</v>
      </c>
      <c r="AB83" s="412">
        <f t="shared" si="23"/>
        <v>0</v>
      </c>
      <c r="AC83" s="413">
        <f t="shared" si="22"/>
        <v>0</v>
      </c>
      <c r="AD83" s="830"/>
    </row>
    <row r="84" spans="1:30" s="414" customFormat="1" ht="29.25" customHeight="1">
      <c r="A84" s="405">
        <v>2</v>
      </c>
      <c r="B84" s="406">
        <v>3</v>
      </c>
      <c r="C84" s="406">
        <v>5</v>
      </c>
      <c r="D84" s="406">
        <v>5</v>
      </c>
      <c r="E84" s="407" t="s">
        <v>259</v>
      </c>
      <c r="F84" s="408" t="s">
        <v>257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521">
        <v>0</v>
      </c>
      <c r="Y84" s="411">
        <f>+X84/4</f>
        <v>0</v>
      </c>
      <c r="Z84" s="412">
        <f t="shared" ref="Z84:AB87" si="24">+Y84</f>
        <v>0</v>
      </c>
      <c r="AA84" s="412">
        <f t="shared" si="24"/>
        <v>0</v>
      </c>
      <c r="AB84" s="412">
        <f t="shared" si="24"/>
        <v>0</v>
      </c>
      <c r="AC84" s="413">
        <f>+Y84+Z84+AA84+AB84</f>
        <v>0</v>
      </c>
      <c r="AD84" s="830"/>
    </row>
    <row r="85" spans="1:30" s="414" customFormat="1" ht="29.25" customHeight="1">
      <c r="A85" s="405">
        <v>2</v>
      </c>
      <c r="B85" s="406">
        <v>3</v>
      </c>
      <c r="C85" s="406">
        <v>6</v>
      </c>
      <c r="D85" s="406">
        <v>3</v>
      </c>
      <c r="E85" s="407" t="s">
        <v>258</v>
      </c>
      <c r="F85" s="408" t="s">
        <v>265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521">
        <v>0</v>
      </c>
      <c r="Y85" s="411">
        <f>+X85/4</f>
        <v>0</v>
      </c>
      <c r="Z85" s="412">
        <f t="shared" si="24"/>
        <v>0</v>
      </c>
      <c r="AA85" s="412">
        <f t="shared" si="24"/>
        <v>0</v>
      </c>
      <c r="AB85" s="412">
        <f t="shared" si="24"/>
        <v>0</v>
      </c>
      <c r="AC85" s="413">
        <f>+Y85+Z85+AA85+AB85</f>
        <v>0</v>
      </c>
      <c r="AD85" s="830"/>
    </row>
    <row r="86" spans="1:30" s="414" customFormat="1" ht="29.25" customHeight="1">
      <c r="A86" s="405">
        <v>2</v>
      </c>
      <c r="B86" s="406">
        <v>3</v>
      </c>
      <c r="C86" s="406">
        <v>7</v>
      </c>
      <c r="D86" s="406">
        <v>1</v>
      </c>
      <c r="E86" s="407" t="s">
        <v>259</v>
      </c>
      <c r="F86" s="408" t="s">
        <v>192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521">
        <v>500000</v>
      </c>
      <c r="Y86" s="411">
        <f t="shared" si="21"/>
        <v>125000</v>
      </c>
      <c r="Z86" s="412">
        <f t="shared" si="24"/>
        <v>125000</v>
      </c>
      <c r="AA86" s="412">
        <f t="shared" si="24"/>
        <v>125000</v>
      </c>
      <c r="AB86" s="412">
        <f t="shared" si="24"/>
        <v>125000</v>
      </c>
      <c r="AC86" s="413">
        <f t="shared" si="22"/>
        <v>500000</v>
      </c>
      <c r="AD86" s="830"/>
    </row>
    <row r="87" spans="1:30" s="414" customFormat="1" ht="29.25" customHeight="1">
      <c r="A87" s="405">
        <v>2</v>
      </c>
      <c r="B87" s="406">
        <v>3</v>
      </c>
      <c r="C87" s="406">
        <v>7</v>
      </c>
      <c r="D87" s="406">
        <v>1</v>
      </c>
      <c r="E87" s="515" t="s">
        <v>262</v>
      </c>
      <c r="F87" s="408" t="s">
        <v>193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521">
        <v>0</v>
      </c>
      <c r="Y87" s="411">
        <f>+X87/4</f>
        <v>0</v>
      </c>
      <c r="Z87" s="412">
        <f t="shared" si="24"/>
        <v>0</v>
      </c>
      <c r="AA87" s="412">
        <f t="shared" si="24"/>
        <v>0</v>
      </c>
      <c r="AB87" s="412">
        <f t="shared" si="24"/>
        <v>0</v>
      </c>
      <c r="AC87" s="413">
        <f>+Y87+Z87+AA87+AB87</f>
        <v>0</v>
      </c>
      <c r="AD87" s="830"/>
    </row>
    <row r="88" spans="1:30" s="414" customFormat="1" ht="29.25" customHeight="1">
      <c r="A88" s="405">
        <v>2</v>
      </c>
      <c r="B88" s="406">
        <v>3</v>
      </c>
      <c r="C88" s="406">
        <v>9</v>
      </c>
      <c r="D88" s="406">
        <v>1</v>
      </c>
      <c r="E88" s="515"/>
      <c r="F88" s="408" t="s">
        <v>76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521">
        <v>0</v>
      </c>
      <c r="Y88" s="411">
        <f t="shared" si="21"/>
        <v>0</v>
      </c>
      <c r="Z88" s="412">
        <f t="shared" ref="Z88:AB91" si="25">+Y88</f>
        <v>0</v>
      </c>
      <c r="AA88" s="412">
        <f t="shared" si="25"/>
        <v>0</v>
      </c>
      <c r="AB88" s="412">
        <f t="shared" si="25"/>
        <v>0</v>
      </c>
      <c r="AC88" s="413">
        <f t="shared" si="22"/>
        <v>0</v>
      </c>
      <c r="AD88" s="830"/>
    </row>
    <row r="89" spans="1:30" s="414" customFormat="1" ht="29.25" customHeight="1">
      <c r="A89" s="405">
        <v>2</v>
      </c>
      <c r="B89" s="406">
        <v>3</v>
      </c>
      <c r="C89" s="406">
        <v>9</v>
      </c>
      <c r="D89" s="406">
        <v>2</v>
      </c>
      <c r="E89" s="515"/>
      <c r="F89" s="408" t="s">
        <v>215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563">
        <v>0</v>
      </c>
      <c r="Y89" s="411">
        <f t="shared" si="21"/>
        <v>0</v>
      </c>
      <c r="Z89" s="412">
        <f t="shared" si="25"/>
        <v>0</v>
      </c>
      <c r="AA89" s="412">
        <f t="shared" si="25"/>
        <v>0</v>
      </c>
      <c r="AB89" s="412">
        <f t="shared" si="25"/>
        <v>0</v>
      </c>
      <c r="AC89" s="413">
        <f t="shared" si="22"/>
        <v>0</v>
      </c>
      <c r="AD89" s="830"/>
    </row>
    <row r="90" spans="1:30" s="414" customFormat="1" ht="29.25" customHeight="1">
      <c r="A90" s="405">
        <v>2</v>
      </c>
      <c r="B90" s="406">
        <v>3</v>
      </c>
      <c r="C90" s="406">
        <v>9</v>
      </c>
      <c r="D90" s="406">
        <v>6</v>
      </c>
      <c r="E90" s="515"/>
      <c r="F90" s="408" t="s">
        <v>77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521"/>
      <c r="Y90" s="411">
        <f t="shared" si="21"/>
        <v>0</v>
      </c>
      <c r="Z90" s="412">
        <f t="shared" si="25"/>
        <v>0</v>
      </c>
      <c r="AA90" s="412">
        <f t="shared" si="25"/>
        <v>0</v>
      </c>
      <c r="AB90" s="412">
        <f t="shared" si="25"/>
        <v>0</v>
      </c>
      <c r="AC90" s="413">
        <f t="shared" si="22"/>
        <v>0</v>
      </c>
      <c r="AD90" s="830"/>
    </row>
    <row r="91" spans="1:30" s="414" customFormat="1" ht="29.25" customHeight="1">
      <c r="A91" s="405">
        <v>2</v>
      </c>
      <c r="B91" s="406">
        <v>3</v>
      </c>
      <c r="C91" s="406">
        <v>9</v>
      </c>
      <c r="D91" s="406">
        <v>9</v>
      </c>
      <c r="E91" s="515" t="s">
        <v>259</v>
      </c>
      <c r="F91" s="408" t="s">
        <v>109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521">
        <v>0</v>
      </c>
      <c r="Y91" s="411">
        <f t="shared" si="21"/>
        <v>0</v>
      </c>
      <c r="Z91" s="412">
        <f t="shared" si="25"/>
        <v>0</v>
      </c>
      <c r="AA91" s="412">
        <f t="shared" si="25"/>
        <v>0</v>
      </c>
      <c r="AB91" s="412">
        <f t="shared" si="25"/>
        <v>0</v>
      </c>
      <c r="AC91" s="413">
        <f t="shared" si="22"/>
        <v>0</v>
      </c>
      <c r="AD91" s="830"/>
    </row>
    <row r="92" spans="1:30" s="324" customFormat="1" ht="29.25" customHeight="1" thickBot="1">
      <c r="A92" s="603"/>
      <c r="B92" s="604"/>
      <c r="C92" s="604"/>
      <c r="D92" s="604"/>
      <c r="E92" s="647"/>
      <c r="F92" s="408"/>
      <c r="Q92" s="409"/>
      <c r="R92" s="408"/>
      <c r="S92" s="409"/>
      <c r="T92" s="408"/>
      <c r="U92" s="409"/>
      <c r="V92" s="408"/>
      <c r="W92" s="410"/>
      <c r="X92" s="521"/>
      <c r="Y92" s="411"/>
      <c r="Z92" s="412"/>
      <c r="AA92" s="412"/>
      <c r="AB92" s="412"/>
      <c r="AC92" s="413"/>
      <c r="AD92" s="822"/>
    </row>
    <row r="93" spans="1:30" s="324" customFormat="1" ht="29.25" customHeight="1" thickBot="1">
      <c r="A93" s="658">
        <v>2</v>
      </c>
      <c r="B93" s="650">
        <v>6</v>
      </c>
      <c r="C93" s="650"/>
      <c r="D93" s="604"/>
      <c r="E93" s="605"/>
      <c r="F93" s="1063" t="s">
        <v>110</v>
      </c>
      <c r="G93" s="1064"/>
      <c r="H93" s="1064"/>
      <c r="I93" s="1064"/>
      <c r="J93" s="1064"/>
      <c r="K93" s="1064"/>
      <c r="L93" s="1064"/>
      <c r="M93" s="1064"/>
      <c r="N93" s="1064"/>
      <c r="O93" s="1064"/>
      <c r="P93" s="1064"/>
      <c r="Q93" s="1065"/>
      <c r="R93" s="608"/>
      <c r="S93" s="609"/>
      <c r="T93" s="608"/>
      <c r="U93" s="609"/>
      <c r="V93" s="608"/>
      <c r="W93" s="610"/>
      <c r="X93" s="681">
        <f t="shared" ref="X93:AC93" si="26">SUM(X94:X102)</f>
        <v>0</v>
      </c>
      <c r="Y93" s="659">
        <f t="shared" si="26"/>
        <v>0</v>
      </c>
      <c r="Z93" s="659">
        <f t="shared" si="26"/>
        <v>0</v>
      </c>
      <c r="AA93" s="659">
        <f t="shared" si="26"/>
        <v>0</v>
      </c>
      <c r="AB93" s="659">
        <f t="shared" si="26"/>
        <v>0</v>
      </c>
      <c r="AC93" s="557">
        <f t="shared" si="26"/>
        <v>0</v>
      </c>
      <c r="AD93" s="822"/>
    </row>
    <row r="94" spans="1:30" s="324" customFormat="1" ht="29.25" customHeight="1">
      <c r="A94" s="405">
        <v>2</v>
      </c>
      <c r="B94" s="406">
        <v>6</v>
      </c>
      <c r="C94" s="406">
        <v>1</v>
      </c>
      <c r="D94" s="406">
        <v>1</v>
      </c>
      <c r="E94" s="515"/>
      <c r="F94" s="408" t="s">
        <v>216</v>
      </c>
      <c r="Q94" s="409"/>
      <c r="R94" s="408"/>
      <c r="S94" s="409"/>
      <c r="T94" s="408"/>
      <c r="U94" s="409"/>
      <c r="V94" s="408"/>
      <c r="W94" s="410"/>
      <c r="X94" s="521">
        <v>0</v>
      </c>
      <c r="Y94" s="411"/>
      <c r="Z94" s="410"/>
      <c r="AA94" s="410"/>
      <c r="AB94" s="410"/>
      <c r="AC94" s="519"/>
      <c r="AD94" s="822"/>
    </row>
    <row r="95" spans="1:30" s="324" customFormat="1" ht="29.25" customHeight="1">
      <c r="A95" s="405">
        <v>2</v>
      </c>
      <c r="B95" s="406">
        <v>6</v>
      </c>
      <c r="C95" s="406">
        <v>1</v>
      </c>
      <c r="D95" s="406">
        <v>2</v>
      </c>
      <c r="E95" s="515"/>
      <c r="F95" s="408" t="s">
        <v>217</v>
      </c>
      <c r="Q95" s="409"/>
      <c r="R95" s="408"/>
      <c r="S95" s="409"/>
      <c r="T95" s="408"/>
      <c r="U95" s="409"/>
      <c r="V95" s="408"/>
      <c r="W95" s="410"/>
      <c r="X95" s="521">
        <v>0</v>
      </c>
      <c r="Y95" s="411">
        <f t="shared" ref="Y95:Y102" si="27">+X95/4</f>
        <v>0</v>
      </c>
      <c r="Z95" s="412">
        <f t="shared" ref="Z95:AB102" si="28">+Y95</f>
        <v>0</v>
      </c>
      <c r="AA95" s="412">
        <f t="shared" si="28"/>
        <v>0</v>
      </c>
      <c r="AB95" s="412">
        <f t="shared" si="28"/>
        <v>0</v>
      </c>
      <c r="AC95" s="413">
        <f t="shared" ref="AC95:AC102" si="29">+Y95+Z95+AA95+AB95</f>
        <v>0</v>
      </c>
      <c r="AD95" s="822"/>
    </row>
    <row r="96" spans="1:30" s="324" customFormat="1" ht="29.25" customHeight="1">
      <c r="A96" s="405">
        <v>2</v>
      </c>
      <c r="B96" s="406">
        <v>6</v>
      </c>
      <c r="C96" s="406">
        <v>1</v>
      </c>
      <c r="D96" s="406">
        <v>3</v>
      </c>
      <c r="E96" s="515"/>
      <c r="F96" s="408" t="s">
        <v>112</v>
      </c>
      <c r="Q96" s="409"/>
      <c r="R96" s="408"/>
      <c r="S96" s="409"/>
      <c r="T96" s="408"/>
      <c r="U96" s="409"/>
      <c r="V96" s="408"/>
      <c r="W96" s="410"/>
      <c r="X96" s="521">
        <v>0</v>
      </c>
      <c r="Y96" s="411">
        <f t="shared" si="27"/>
        <v>0</v>
      </c>
      <c r="Z96" s="412">
        <f t="shared" si="28"/>
        <v>0</v>
      </c>
      <c r="AA96" s="412">
        <f t="shared" si="28"/>
        <v>0</v>
      </c>
      <c r="AB96" s="412">
        <f t="shared" si="28"/>
        <v>0</v>
      </c>
      <c r="AC96" s="413">
        <f t="shared" si="29"/>
        <v>0</v>
      </c>
      <c r="AD96" s="822"/>
    </row>
    <row r="97" spans="1:30" s="324" customFormat="1" ht="29.25" customHeight="1">
      <c r="A97" s="405">
        <v>2</v>
      </c>
      <c r="B97" s="406">
        <v>6</v>
      </c>
      <c r="C97" s="406">
        <v>1</v>
      </c>
      <c r="D97" s="406">
        <v>4</v>
      </c>
      <c r="E97" s="515"/>
      <c r="F97" s="408" t="s">
        <v>218</v>
      </c>
      <c r="Q97" s="409"/>
      <c r="R97" s="408"/>
      <c r="S97" s="409"/>
      <c r="T97" s="408"/>
      <c r="U97" s="409"/>
      <c r="V97" s="408"/>
      <c r="W97" s="410"/>
      <c r="X97" s="521">
        <v>0</v>
      </c>
      <c r="Y97" s="411">
        <f t="shared" si="27"/>
        <v>0</v>
      </c>
      <c r="Z97" s="412">
        <f t="shared" si="28"/>
        <v>0</v>
      </c>
      <c r="AA97" s="412">
        <f t="shared" si="28"/>
        <v>0</v>
      </c>
      <c r="AB97" s="412">
        <f t="shared" si="28"/>
        <v>0</v>
      </c>
      <c r="AC97" s="413">
        <f t="shared" si="29"/>
        <v>0</v>
      </c>
      <c r="AD97" s="822"/>
    </row>
    <row r="98" spans="1:30" s="324" customFormat="1" ht="29.25" customHeight="1">
      <c r="A98" s="405">
        <v>2</v>
      </c>
      <c r="B98" s="406">
        <v>6</v>
      </c>
      <c r="C98" s="406">
        <v>4</v>
      </c>
      <c r="D98" s="406">
        <v>1</v>
      </c>
      <c r="E98" s="515"/>
      <c r="F98" s="408" t="s">
        <v>250</v>
      </c>
      <c r="Q98" s="409"/>
      <c r="R98" s="408"/>
      <c r="S98" s="409"/>
      <c r="T98" s="408"/>
      <c r="U98" s="409"/>
      <c r="V98" s="408"/>
      <c r="W98" s="410"/>
      <c r="X98" s="521">
        <v>0</v>
      </c>
      <c r="Y98" s="411">
        <f>+X98/4</f>
        <v>0</v>
      </c>
      <c r="Z98" s="412">
        <f t="shared" si="28"/>
        <v>0</v>
      </c>
      <c r="AA98" s="412">
        <f t="shared" si="28"/>
        <v>0</v>
      </c>
      <c r="AB98" s="412">
        <f t="shared" si="28"/>
        <v>0</v>
      </c>
      <c r="AC98" s="413">
        <f t="shared" si="29"/>
        <v>0</v>
      </c>
      <c r="AD98" s="822"/>
    </row>
    <row r="99" spans="1:30" s="324" customFormat="1" ht="29.25" customHeight="1">
      <c r="A99" s="405">
        <v>2</v>
      </c>
      <c r="B99" s="406">
        <v>6</v>
      </c>
      <c r="C99" s="406">
        <v>5</v>
      </c>
      <c r="D99" s="406">
        <v>7</v>
      </c>
      <c r="E99" s="515"/>
      <c r="F99" s="408" t="s">
        <v>268</v>
      </c>
      <c r="Q99" s="409"/>
      <c r="R99" s="408"/>
      <c r="S99" s="409"/>
      <c r="T99" s="408"/>
      <c r="U99" s="409"/>
      <c r="V99" s="408"/>
      <c r="W99" s="410"/>
      <c r="X99" s="521">
        <v>0</v>
      </c>
      <c r="Y99" s="411">
        <f>+X99/4</f>
        <v>0</v>
      </c>
      <c r="Z99" s="412">
        <f t="shared" si="28"/>
        <v>0</v>
      </c>
      <c r="AA99" s="412">
        <f t="shared" si="28"/>
        <v>0</v>
      </c>
      <c r="AB99" s="412">
        <f t="shared" si="28"/>
        <v>0</v>
      </c>
      <c r="AC99" s="413">
        <f t="shared" si="29"/>
        <v>0</v>
      </c>
      <c r="AD99" s="822"/>
    </row>
    <row r="100" spans="1:30" s="324" customFormat="1" ht="29.25" customHeight="1">
      <c r="A100" s="405">
        <v>2</v>
      </c>
      <c r="B100" s="406">
        <v>6</v>
      </c>
      <c r="C100" s="406">
        <v>5</v>
      </c>
      <c r="D100" s="406">
        <v>8</v>
      </c>
      <c r="E100" s="515"/>
      <c r="F100" s="408" t="s">
        <v>116</v>
      </c>
      <c r="Q100" s="409"/>
      <c r="R100" s="408"/>
      <c r="S100" s="409"/>
      <c r="T100" s="408"/>
      <c r="U100" s="409"/>
      <c r="V100" s="408"/>
      <c r="W100" s="410"/>
      <c r="X100" s="521">
        <v>0</v>
      </c>
      <c r="Y100" s="411">
        <f>+X100/4</f>
        <v>0</v>
      </c>
      <c r="Z100" s="412">
        <f t="shared" ref="Z100:AB101" si="30">+Y100</f>
        <v>0</v>
      </c>
      <c r="AA100" s="412">
        <f t="shared" si="30"/>
        <v>0</v>
      </c>
      <c r="AB100" s="412">
        <f t="shared" si="30"/>
        <v>0</v>
      </c>
      <c r="AC100" s="413">
        <f>+Y100+Z100+AA100+AB100</f>
        <v>0</v>
      </c>
      <c r="AD100" s="822"/>
    </row>
    <row r="101" spans="1:30" s="324" customFormat="1" ht="29.25" customHeight="1">
      <c r="A101" s="405">
        <v>2</v>
      </c>
      <c r="B101" s="406">
        <v>7</v>
      </c>
      <c r="C101" s="406">
        <v>2</v>
      </c>
      <c r="D101" s="406">
        <v>1</v>
      </c>
      <c r="E101" s="515"/>
      <c r="F101" s="408" t="s">
        <v>270</v>
      </c>
      <c r="Q101" s="409"/>
      <c r="R101" s="408"/>
      <c r="S101" s="409"/>
      <c r="T101" s="408"/>
      <c r="U101" s="409"/>
      <c r="V101" s="408"/>
      <c r="W101" s="410"/>
      <c r="X101" s="521">
        <v>0</v>
      </c>
      <c r="Y101" s="411">
        <f>+X101/4</f>
        <v>0</v>
      </c>
      <c r="Z101" s="412">
        <f t="shared" si="30"/>
        <v>0</v>
      </c>
      <c r="AA101" s="412">
        <f t="shared" si="30"/>
        <v>0</v>
      </c>
      <c r="AB101" s="412">
        <f t="shared" si="30"/>
        <v>0</v>
      </c>
      <c r="AC101" s="413">
        <f>+Y101+Z101+AA101+AB101</f>
        <v>0</v>
      </c>
      <c r="AD101" s="822"/>
    </row>
    <row r="102" spans="1:30" s="324" customFormat="1" ht="29.25" customHeight="1">
      <c r="A102" s="405">
        <v>2</v>
      </c>
      <c r="B102" s="406">
        <v>7</v>
      </c>
      <c r="C102" s="406">
        <v>3</v>
      </c>
      <c r="D102" s="406">
        <v>1</v>
      </c>
      <c r="E102" s="515"/>
      <c r="F102" s="408" t="s">
        <v>225</v>
      </c>
      <c r="Q102" s="409"/>
      <c r="R102" s="408"/>
      <c r="S102" s="409"/>
      <c r="T102" s="408"/>
      <c r="U102" s="409"/>
      <c r="V102" s="408"/>
      <c r="W102" s="410"/>
      <c r="X102" s="521">
        <v>0</v>
      </c>
      <c r="Y102" s="411">
        <f t="shared" si="27"/>
        <v>0</v>
      </c>
      <c r="Z102" s="412">
        <f t="shared" si="28"/>
        <v>0</v>
      </c>
      <c r="AA102" s="412">
        <f t="shared" si="28"/>
        <v>0</v>
      </c>
      <c r="AB102" s="412">
        <f t="shared" si="28"/>
        <v>0</v>
      </c>
      <c r="AC102" s="413">
        <f t="shared" si="29"/>
        <v>0</v>
      </c>
      <c r="AD102" s="822"/>
    </row>
    <row r="103" spans="1:30" s="324" customFormat="1" ht="29.25" customHeight="1" thickBot="1">
      <c r="A103" s="603"/>
      <c r="B103" s="604"/>
      <c r="C103" s="604"/>
      <c r="D103" s="604"/>
      <c r="E103" s="647"/>
      <c r="F103" s="608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9"/>
      <c r="R103" s="610"/>
      <c r="S103" s="610"/>
      <c r="T103" s="610"/>
      <c r="U103" s="610"/>
      <c r="V103" s="610"/>
      <c r="W103" s="610"/>
      <c r="X103" s="682"/>
      <c r="Y103" s="611"/>
      <c r="Z103" s="612"/>
      <c r="AA103" s="612"/>
      <c r="AB103" s="612"/>
      <c r="AC103" s="613"/>
      <c r="AD103" s="822"/>
    </row>
    <row r="104" spans="1:30" s="317" customFormat="1" ht="29.25" customHeight="1" thickBot="1">
      <c r="A104" s="634"/>
      <c r="B104" s="645"/>
      <c r="C104" s="645"/>
      <c r="D104" s="645"/>
      <c r="E104" s="635"/>
      <c r="F104" s="340"/>
      <c r="G104" s="340"/>
      <c r="H104" s="340"/>
      <c r="I104" s="340"/>
      <c r="J104" s="340"/>
      <c r="K104" s="340"/>
      <c r="L104" s="1058" t="s">
        <v>87</v>
      </c>
      <c r="M104" s="1058"/>
      <c r="N104" s="1058"/>
      <c r="O104" s="1058"/>
      <c r="P104" s="1058"/>
      <c r="Q104" s="1058"/>
      <c r="R104" s="1058"/>
      <c r="S104" s="1058"/>
      <c r="T104" s="1058"/>
      <c r="U104" s="1058"/>
      <c r="V104" s="1058"/>
      <c r="W104" s="1058"/>
      <c r="X104" s="341">
        <f t="shared" ref="X104:AC104" si="31">+X16+X40+X75+X93</f>
        <v>16100000</v>
      </c>
      <c r="Y104" s="341">
        <f t="shared" si="31"/>
        <v>4025000</v>
      </c>
      <c r="Z104" s="341">
        <f t="shared" si="31"/>
        <v>4025000</v>
      </c>
      <c r="AA104" s="341">
        <f t="shared" si="31"/>
        <v>4025000</v>
      </c>
      <c r="AB104" s="341">
        <f t="shared" si="31"/>
        <v>4025000</v>
      </c>
      <c r="AC104" s="342">
        <f t="shared" si="31"/>
        <v>16100000</v>
      </c>
      <c r="AD104" s="832"/>
    </row>
    <row r="105" spans="1:30">
      <c r="A105" s="244"/>
      <c r="B105" s="244"/>
      <c r="C105" s="244"/>
      <c r="D105" s="244"/>
      <c r="E105" s="401"/>
      <c r="X105" s="200"/>
    </row>
    <row r="107" spans="1:30" ht="27.75" customHeight="1">
      <c r="X107" s="195"/>
    </row>
  </sheetData>
  <mergeCells count="24">
    <mergeCell ref="F16:Q16"/>
    <mergeCell ref="F40:Q40"/>
    <mergeCell ref="F75:Q75"/>
    <mergeCell ref="F93:Q93"/>
    <mergeCell ref="L104:W104"/>
    <mergeCell ref="A14:E14"/>
    <mergeCell ref="F14:Q14"/>
    <mergeCell ref="O12:P12"/>
    <mergeCell ref="AA12:AC12"/>
    <mergeCell ref="A13:E13"/>
    <mergeCell ref="R13:S15"/>
    <mergeCell ref="T13:U15"/>
    <mergeCell ref="V13:V15"/>
    <mergeCell ref="W13:W15"/>
    <mergeCell ref="X13:X14"/>
    <mergeCell ref="D8:H8"/>
    <mergeCell ref="M11:N11"/>
    <mergeCell ref="Q1:Z1"/>
    <mergeCell ref="D2:F2"/>
    <mergeCell ref="Q2:Z2"/>
    <mergeCell ref="Q3:W3"/>
    <mergeCell ref="D4:F4"/>
    <mergeCell ref="Q4:Z4"/>
    <mergeCell ref="A10:I10"/>
  </mergeCells>
  <printOptions horizontalCentered="1"/>
  <pageMargins left="0.19685039370078741" right="0.19685039370078741" top="0.98425196850393704" bottom="0.39370078740157483" header="0.19685039370078741" footer="0.19685039370078741"/>
  <pageSetup scale="46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F107"/>
  <sheetViews>
    <sheetView topLeftCell="A43" zoomScale="61" zoomScaleNormal="61" zoomScaleSheetLayoutView="61" workbookViewId="0">
      <selection activeCell="AC104" sqref="AC104"/>
    </sheetView>
  </sheetViews>
  <sheetFormatPr baseColWidth="10" defaultColWidth="11.5703125" defaultRowHeight="20.25"/>
  <cols>
    <col min="1" max="3" width="5.42578125" style="246" customWidth="1"/>
    <col min="4" max="4" width="5.28515625" style="246" customWidth="1"/>
    <col min="5" max="5" width="6.140625" style="402" customWidth="1"/>
    <col min="6" max="6" width="3.5703125" style="197" customWidth="1"/>
    <col min="7" max="7" width="3.28515625" style="197" customWidth="1"/>
    <col min="8" max="8" width="5" style="197" customWidth="1"/>
    <col min="9" max="9" width="5.85546875" style="197" customWidth="1"/>
    <col min="10" max="10" width="5.5703125" style="197" customWidth="1"/>
    <col min="11" max="11" width="5.42578125" style="197" customWidth="1"/>
    <col min="12" max="13" width="5.28515625" style="197" customWidth="1"/>
    <col min="14" max="14" width="2.5703125" style="197" hidden="1" customWidth="1"/>
    <col min="15" max="15" width="4.42578125" style="197" customWidth="1"/>
    <col min="16" max="16" width="3.85546875" style="197" customWidth="1"/>
    <col min="17" max="17" width="19.42578125" style="197" customWidth="1"/>
    <col min="18" max="18" width="0.7109375" style="197" hidden="1" customWidth="1"/>
    <col min="19" max="19" width="2" style="197" hidden="1" customWidth="1"/>
    <col min="20" max="20" width="3" style="197" hidden="1" customWidth="1"/>
    <col min="21" max="21" width="4.5703125" style="197" hidden="1" customWidth="1"/>
    <col min="22" max="22" width="9.85546875" style="197" hidden="1" customWidth="1"/>
    <col min="23" max="23" width="36.7109375" style="197" hidden="1" customWidth="1"/>
    <col min="24" max="24" width="22.42578125" style="201" customWidth="1"/>
    <col min="25" max="25" width="22.7109375" style="200" customWidth="1"/>
    <col min="26" max="27" width="20.140625" style="197" customWidth="1"/>
    <col min="28" max="28" width="20.5703125" style="197" bestFit="1" customWidth="1"/>
    <col min="29" max="29" width="23.85546875" style="197" bestFit="1" customWidth="1"/>
    <col min="30" max="30" width="23.28515625" style="823" bestFit="1" customWidth="1"/>
    <col min="31" max="16384" width="11.5703125" style="197"/>
  </cols>
  <sheetData>
    <row r="1" spans="1:30" ht="33.75" customHeight="1">
      <c r="A1" s="228"/>
      <c r="B1" s="224"/>
      <c r="C1" s="224"/>
      <c r="D1" s="224"/>
      <c r="E1" s="394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043" t="s">
        <v>96</v>
      </c>
      <c r="R1" s="1043"/>
      <c r="S1" s="1043"/>
      <c r="T1" s="1043"/>
      <c r="U1" s="1043"/>
      <c r="V1" s="1043"/>
      <c r="W1" s="1043"/>
      <c r="X1" s="1043"/>
      <c r="Y1" s="1043"/>
      <c r="Z1" s="1043"/>
      <c r="AA1" s="192"/>
      <c r="AB1" s="192"/>
      <c r="AC1" s="349"/>
    </row>
    <row r="2" spans="1:30" ht="26.25" customHeight="1">
      <c r="A2" s="229"/>
      <c r="B2" s="230"/>
      <c r="C2" s="230"/>
      <c r="D2" s="1037" t="s">
        <v>18</v>
      </c>
      <c r="E2" s="1037"/>
      <c r="F2" s="1037"/>
      <c r="G2" s="85"/>
      <c r="H2" s="85"/>
      <c r="I2" s="85"/>
      <c r="J2" s="105">
        <v>5</v>
      </c>
      <c r="K2" s="105">
        <v>1</v>
      </c>
      <c r="L2" s="105">
        <v>2</v>
      </c>
      <c r="M2" s="105">
        <v>1</v>
      </c>
      <c r="N2" s="63"/>
      <c r="O2" s="260"/>
      <c r="P2" s="64"/>
      <c r="Q2" s="1044" t="s">
        <v>138</v>
      </c>
      <c r="R2" s="1044"/>
      <c r="S2" s="1044"/>
      <c r="T2" s="1044"/>
      <c r="U2" s="1044"/>
      <c r="V2" s="1044"/>
      <c r="W2" s="1044"/>
      <c r="X2" s="1044"/>
      <c r="Y2" s="1044"/>
      <c r="Z2" s="1044"/>
      <c r="AA2" s="350"/>
      <c r="AB2" s="350"/>
      <c r="AC2" s="351"/>
    </row>
    <row r="3" spans="1:30" ht="14.25" customHeight="1">
      <c r="A3" s="229"/>
      <c r="B3" s="230"/>
      <c r="C3" s="230"/>
      <c r="D3" s="231"/>
      <c r="E3" s="395"/>
      <c r="F3" s="85"/>
      <c r="G3" s="85"/>
      <c r="H3" s="85"/>
      <c r="I3" s="85"/>
      <c r="J3" s="429" t="s">
        <v>0</v>
      </c>
      <c r="K3" s="63"/>
      <c r="L3" s="429"/>
      <c r="M3" s="85"/>
      <c r="N3" s="63"/>
      <c r="O3" s="260"/>
      <c r="P3" s="66"/>
      <c r="Q3" s="1044"/>
      <c r="R3" s="1044"/>
      <c r="S3" s="1044"/>
      <c r="T3" s="1044"/>
      <c r="U3" s="1044"/>
      <c r="V3" s="1044"/>
      <c r="W3" s="1044"/>
      <c r="X3" s="261"/>
      <c r="Y3" s="251"/>
      <c r="Z3" s="261"/>
      <c r="AA3" s="261"/>
      <c r="AB3" s="261"/>
      <c r="AC3" s="430"/>
    </row>
    <row r="4" spans="1:30" ht="24.75" customHeight="1">
      <c r="A4" s="229"/>
      <c r="B4" s="230"/>
      <c r="C4" s="230"/>
      <c r="D4" s="1037" t="s">
        <v>19</v>
      </c>
      <c r="E4" s="1037"/>
      <c r="F4" s="1037"/>
      <c r="G4" s="85"/>
      <c r="H4" s="85"/>
      <c r="I4" s="85"/>
      <c r="J4" s="431"/>
      <c r="K4" s="431"/>
      <c r="L4" s="431"/>
      <c r="M4" s="62"/>
      <c r="N4" s="63"/>
      <c r="O4" s="260"/>
      <c r="P4" s="66"/>
      <c r="Q4" s="1044" t="s">
        <v>139</v>
      </c>
      <c r="R4" s="1044"/>
      <c r="S4" s="1044"/>
      <c r="T4" s="1044"/>
      <c r="U4" s="1044"/>
      <c r="V4" s="1044"/>
      <c r="W4" s="1044"/>
      <c r="X4" s="1044"/>
      <c r="Y4" s="1044"/>
      <c r="Z4" s="1044"/>
      <c r="AA4" s="350"/>
      <c r="AB4" s="350"/>
      <c r="AC4" s="352"/>
    </row>
    <row r="5" spans="1:30" ht="12.75" customHeight="1">
      <c r="A5" s="229"/>
      <c r="B5" s="230"/>
      <c r="C5" s="230"/>
      <c r="D5" s="231"/>
      <c r="E5" s="395"/>
      <c r="F5" s="85"/>
      <c r="G5" s="85"/>
      <c r="H5" s="85"/>
      <c r="I5" s="85"/>
      <c r="J5" s="429" t="s">
        <v>0</v>
      </c>
      <c r="K5" s="63"/>
      <c r="L5" s="429"/>
      <c r="M5" s="85"/>
      <c r="N5" s="63"/>
      <c r="O5" s="260"/>
      <c r="P5" s="66"/>
      <c r="Q5" s="248"/>
      <c r="R5" s="248"/>
      <c r="S5" s="248"/>
      <c r="T5" s="249"/>
      <c r="U5" s="250"/>
      <c r="V5" s="261"/>
      <c r="W5" s="261"/>
      <c r="X5" s="251"/>
      <c r="Y5" s="251"/>
      <c r="Z5" s="261"/>
      <c r="AA5" s="261"/>
      <c r="AB5" s="261"/>
      <c r="AC5" s="430"/>
    </row>
    <row r="6" spans="1:30" ht="17.25" customHeight="1">
      <c r="A6" s="229"/>
      <c r="B6" s="230"/>
      <c r="C6" s="230"/>
      <c r="D6" s="232" t="s">
        <v>32</v>
      </c>
      <c r="E6" s="396"/>
      <c r="F6" s="85"/>
      <c r="G6" s="85"/>
      <c r="H6" s="85"/>
      <c r="I6" s="85"/>
      <c r="J6" s="432"/>
      <c r="K6" s="432"/>
      <c r="L6" s="62"/>
      <c r="M6" s="85"/>
      <c r="N6" s="63"/>
      <c r="O6" s="260"/>
      <c r="P6" s="66"/>
      <c r="Q6" s="248"/>
      <c r="R6" s="248"/>
      <c r="S6" s="248"/>
      <c r="T6" s="249"/>
      <c r="U6" s="212" t="s">
        <v>98</v>
      </c>
      <c r="V6" s="261"/>
      <c r="W6" s="261"/>
      <c r="X6" s="251"/>
      <c r="Y6" s="251"/>
      <c r="Z6" s="261"/>
      <c r="AA6" s="261"/>
      <c r="AB6" s="261"/>
      <c r="AC6" s="430"/>
    </row>
    <row r="7" spans="1:30" ht="13.5" customHeight="1">
      <c r="A7" s="229"/>
      <c r="B7" s="230"/>
      <c r="C7" s="230"/>
      <c r="D7" s="231"/>
      <c r="E7" s="395"/>
      <c r="F7" s="85"/>
      <c r="G7" s="85"/>
      <c r="H7" s="85"/>
      <c r="I7" s="85"/>
      <c r="J7" s="429" t="s">
        <v>0</v>
      </c>
      <c r="K7" s="63"/>
      <c r="L7" s="429"/>
      <c r="M7" s="85"/>
      <c r="N7" s="63"/>
      <c r="O7" s="260"/>
      <c r="P7" s="66"/>
      <c r="Q7" s="248"/>
      <c r="R7" s="248"/>
      <c r="S7" s="248"/>
      <c r="T7" s="249"/>
      <c r="U7" s="252" t="s">
        <v>6</v>
      </c>
      <c r="V7" s="261"/>
      <c r="W7" s="261"/>
      <c r="X7" s="251"/>
      <c r="Y7" s="251"/>
      <c r="Z7" s="261"/>
      <c r="AA7" s="261"/>
      <c r="AB7" s="261"/>
      <c r="AC7" s="430"/>
    </row>
    <row r="8" spans="1:30" ht="14.25" customHeight="1">
      <c r="A8" s="229"/>
      <c r="B8" s="230"/>
      <c r="C8" s="230"/>
      <c r="D8" s="1037" t="s">
        <v>13</v>
      </c>
      <c r="E8" s="1037"/>
      <c r="F8" s="1037"/>
      <c r="G8" s="1037"/>
      <c r="H8" s="1037"/>
      <c r="I8" s="63"/>
      <c r="J8" s="62"/>
      <c r="K8" s="62"/>
      <c r="L8" s="62"/>
      <c r="M8" s="62"/>
      <c r="N8" s="63"/>
      <c r="O8" s="260"/>
      <c r="P8" s="64"/>
      <c r="Q8" s="249"/>
      <c r="R8" s="249"/>
      <c r="S8" s="249"/>
      <c r="T8" s="249"/>
      <c r="U8" s="249" t="s">
        <v>5</v>
      </c>
      <c r="V8" s="261"/>
      <c r="W8" s="249"/>
      <c r="X8" s="293"/>
      <c r="Y8" s="251"/>
      <c r="Z8" s="261"/>
      <c r="AA8" s="261"/>
      <c r="AB8" s="261"/>
      <c r="AC8" s="430"/>
    </row>
    <row r="9" spans="1:30" ht="18.75" customHeight="1">
      <c r="A9" s="229"/>
      <c r="B9" s="230"/>
      <c r="C9" s="230"/>
      <c r="D9" s="231"/>
      <c r="E9" s="395"/>
      <c r="F9" s="63"/>
      <c r="G9" s="63"/>
      <c r="H9" s="63"/>
      <c r="I9" s="63"/>
      <c r="J9" s="429" t="s">
        <v>0</v>
      </c>
      <c r="K9" s="63"/>
      <c r="L9" s="429"/>
      <c r="M9" s="63"/>
      <c r="N9" s="63"/>
      <c r="O9" s="260"/>
      <c r="P9" s="66"/>
      <c r="Q9" s="248"/>
      <c r="R9" s="248"/>
      <c r="S9" s="248"/>
      <c r="T9" s="249"/>
      <c r="U9" s="252" t="s">
        <v>6</v>
      </c>
      <c r="V9" s="261"/>
      <c r="W9" s="249"/>
      <c r="X9" s="294"/>
      <c r="Y9" s="251"/>
      <c r="Z9" s="261"/>
      <c r="AA9" s="261"/>
      <c r="AB9" s="261"/>
      <c r="AC9" s="430"/>
    </row>
    <row r="10" spans="1:30" ht="20.25" customHeight="1">
      <c r="A10" s="1038" t="s">
        <v>330</v>
      </c>
      <c r="B10" s="1039"/>
      <c r="C10" s="1039"/>
      <c r="D10" s="1039"/>
      <c r="E10" s="1039"/>
      <c r="F10" s="1039"/>
      <c r="G10" s="1039"/>
      <c r="H10" s="1039"/>
      <c r="I10" s="1040"/>
      <c r="J10" s="204">
        <v>11</v>
      </c>
      <c r="K10" s="526" t="s">
        <v>262</v>
      </c>
      <c r="L10" s="527" t="s">
        <v>331</v>
      </c>
      <c r="M10" s="526" t="s">
        <v>335</v>
      </c>
      <c r="N10" s="71"/>
      <c r="O10" s="66"/>
      <c r="P10" s="540" t="s">
        <v>350</v>
      </c>
      <c r="Q10" s="248"/>
      <c r="R10" s="248"/>
      <c r="S10" s="248"/>
      <c r="T10" s="261"/>
      <c r="U10" s="212" t="s">
        <v>97</v>
      </c>
      <c r="V10" s="261"/>
      <c r="W10" s="249"/>
      <c r="X10" s="251"/>
      <c r="Y10" s="251"/>
      <c r="Z10" s="261"/>
      <c r="AA10" s="261"/>
      <c r="AB10" s="261"/>
      <c r="AC10" s="430"/>
    </row>
    <row r="11" spans="1:30" ht="16.5" customHeight="1">
      <c r="A11" s="229"/>
      <c r="B11" s="230"/>
      <c r="C11" s="230"/>
      <c r="D11" s="231"/>
      <c r="E11" s="395"/>
      <c r="F11" s="63"/>
      <c r="G11" s="63"/>
      <c r="H11" s="63"/>
      <c r="I11" s="63"/>
      <c r="J11" s="433" t="s">
        <v>14</v>
      </c>
      <c r="K11" s="433" t="s">
        <v>332</v>
      </c>
      <c r="L11" s="433" t="s">
        <v>33</v>
      </c>
      <c r="M11" s="1071" t="s">
        <v>34</v>
      </c>
      <c r="N11" s="1071"/>
      <c r="O11" s="260"/>
      <c r="P11" s="66"/>
      <c r="Q11" s="248"/>
      <c r="R11" s="248"/>
      <c r="S11" s="248"/>
      <c r="T11" s="249"/>
      <c r="U11" s="252" t="s">
        <v>6</v>
      </c>
      <c r="V11" s="261"/>
      <c r="W11" s="249"/>
      <c r="X11" s="295"/>
      <c r="Y11" s="251"/>
      <c r="Z11" s="261"/>
      <c r="AA11" s="261"/>
      <c r="AB11" s="261"/>
      <c r="AC11" s="430"/>
    </row>
    <row r="12" spans="1:30" ht="23.25" customHeight="1" thickBot="1">
      <c r="A12" s="233"/>
      <c r="B12" s="234"/>
      <c r="C12" s="234"/>
      <c r="D12" s="235"/>
      <c r="E12" s="397"/>
      <c r="F12" s="73"/>
      <c r="G12" s="73"/>
      <c r="H12" s="73"/>
      <c r="I12" s="73"/>
      <c r="J12" s="223"/>
      <c r="K12" s="223"/>
      <c r="L12" s="223"/>
      <c r="M12" s="74"/>
      <c r="N12" s="74"/>
      <c r="O12" s="1053"/>
      <c r="P12" s="1053"/>
      <c r="Q12" s="253"/>
      <c r="R12" s="253"/>
      <c r="S12" s="253"/>
      <c r="T12" s="253"/>
      <c r="U12" s="253"/>
      <c r="V12" s="302"/>
      <c r="W12" s="254"/>
      <c r="X12" s="296"/>
      <c r="Y12" s="296"/>
      <c r="Z12" s="302"/>
      <c r="AA12" s="1051" t="s">
        <v>564</v>
      </c>
      <c r="AB12" s="1051"/>
      <c r="AC12" s="1052"/>
    </row>
    <row r="13" spans="1:30">
      <c r="A13" s="1072" t="s">
        <v>0</v>
      </c>
      <c r="B13" s="1073"/>
      <c r="C13" s="1073"/>
      <c r="D13" s="1073"/>
      <c r="E13" s="1073"/>
      <c r="F13" s="708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1054" t="s">
        <v>36</v>
      </c>
      <c r="S13" s="1055"/>
      <c r="T13" s="1045" t="s">
        <v>28</v>
      </c>
      <c r="U13" s="1046"/>
      <c r="V13" s="1049" t="s">
        <v>12</v>
      </c>
      <c r="W13" s="1049" t="s">
        <v>39</v>
      </c>
      <c r="X13" s="1091" t="s">
        <v>127</v>
      </c>
      <c r="Y13" s="711" t="s">
        <v>133</v>
      </c>
      <c r="Z13" s="712" t="s">
        <v>133</v>
      </c>
      <c r="AA13" s="712" t="s">
        <v>133</v>
      </c>
      <c r="AB13" s="712" t="s">
        <v>133</v>
      </c>
      <c r="AC13" s="713" t="s">
        <v>17</v>
      </c>
    </row>
    <row r="14" spans="1:30" ht="17.25" customHeight="1">
      <c r="A14" s="1074" t="s">
        <v>15</v>
      </c>
      <c r="B14" s="1070"/>
      <c r="C14" s="1070"/>
      <c r="D14" s="1070"/>
      <c r="E14" s="1070"/>
      <c r="F14" s="1069" t="s">
        <v>16</v>
      </c>
      <c r="G14" s="1070"/>
      <c r="H14" s="1070"/>
      <c r="I14" s="1070"/>
      <c r="J14" s="1070"/>
      <c r="K14" s="1070"/>
      <c r="L14" s="1070"/>
      <c r="M14" s="1070"/>
      <c r="N14" s="1070"/>
      <c r="O14" s="1070"/>
      <c r="P14" s="1070"/>
      <c r="Q14" s="1070"/>
      <c r="R14" s="1056"/>
      <c r="S14" s="1057"/>
      <c r="T14" s="1047"/>
      <c r="U14" s="1048"/>
      <c r="V14" s="1050"/>
      <c r="W14" s="1050"/>
      <c r="X14" s="1092"/>
      <c r="Y14" s="715" t="s">
        <v>134</v>
      </c>
      <c r="Z14" s="716" t="s">
        <v>135</v>
      </c>
      <c r="AA14" s="716" t="s">
        <v>136</v>
      </c>
      <c r="AB14" s="716" t="s">
        <v>137</v>
      </c>
      <c r="AC14" s="717" t="s">
        <v>40</v>
      </c>
    </row>
    <row r="15" spans="1:30" s="735" customFormat="1" ht="25.5" customHeight="1" thickBot="1">
      <c r="A15" s="731" t="s">
        <v>50</v>
      </c>
      <c r="B15" s="732"/>
      <c r="C15" s="732"/>
      <c r="D15" s="733" t="s">
        <v>51</v>
      </c>
      <c r="E15" s="734" t="s">
        <v>35</v>
      </c>
      <c r="F15" s="761"/>
      <c r="G15" s="760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1085"/>
      <c r="S15" s="1086"/>
      <c r="T15" s="1080"/>
      <c r="U15" s="1081"/>
      <c r="V15" s="1079"/>
      <c r="W15" s="1079"/>
      <c r="X15" s="747">
        <v>2023</v>
      </c>
      <c r="Y15" s="747">
        <v>2023</v>
      </c>
      <c r="Z15" s="747">
        <v>2023</v>
      </c>
      <c r="AA15" s="747">
        <v>2023</v>
      </c>
      <c r="AB15" s="747">
        <v>2023</v>
      </c>
      <c r="AC15" s="747">
        <v>2023</v>
      </c>
      <c r="AD15" s="834"/>
    </row>
    <row r="16" spans="1:30" s="333" customFormat="1" ht="25.5" customHeight="1" thickBot="1">
      <c r="A16" s="327">
        <v>2</v>
      </c>
      <c r="B16" s="328">
        <v>1</v>
      </c>
      <c r="C16" s="328"/>
      <c r="D16" s="660"/>
      <c r="E16" s="661"/>
      <c r="F16" s="1082" t="s">
        <v>312</v>
      </c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4"/>
      <c r="R16" s="330"/>
      <c r="S16" s="330"/>
      <c r="T16" s="330"/>
      <c r="U16" s="330"/>
      <c r="V16" s="330"/>
      <c r="W16" s="330"/>
      <c r="X16" s="331">
        <f t="shared" ref="X16:AC16" si="0">SUM(X18:X37)</f>
        <v>4000000</v>
      </c>
      <c r="Y16" s="331">
        <f t="shared" si="0"/>
        <v>1000000</v>
      </c>
      <c r="Z16" s="331">
        <f t="shared" si="0"/>
        <v>1000000</v>
      </c>
      <c r="AA16" s="331">
        <f t="shared" si="0"/>
        <v>1000000</v>
      </c>
      <c r="AB16" s="331">
        <f t="shared" si="0"/>
        <v>1000000</v>
      </c>
      <c r="AC16" s="662">
        <f t="shared" si="0"/>
        <v>4000000</v>
      </c>
      <c r="AD16" s="835"/>
    </row>
    <row r="17" spans="1:30" s="414" customFormat="1" ht="25.5" customHeight="1">
      <c r="A17" s="648">
        <v>2</v>
      </c>
      <c r="B17" s="649">
        <v>1</v>
      </c>
      <c r="C17" s="649">
        <v>1</v>
      </c>
      <c r="D17" s="649">
        <v>1</v>
      </c>
      <c r="E17" s="407"/>
      <c r="F17" s="518" t="s">
        <v>53</v>
      </c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410"/>
      <c r="S17" s="410"/>
      <c r="T17" s="410"/>
      <c r="U17" s="410"/>
      <c r="V17" s="410"/>
      <c r="W17" s="410"/>
      <c r="X17" s="445"/>
      <c r="Y17" s="411"/>
      <c r="Z17" s="410"/>
      <c r="AA17" s="410"/>
      <c r="AB17" s="410"/>
      <c r="AC17" s="519"/>
      <c r="AD17" s="835"/>
    </row>
    <row r="18" spans="1:30" s="414" customFormat="1" ht="25.5" customHeight="1">
      <c r="A18" s="405">
        <v>2</v>
      </c>
      <c r="B18" s="406">
        <v>1</v>
      </c>
      <c r="C18" s="406">
        <v>1</v>
      </c>
      <c r="D18" s="406">
        <v>1</v>
      </c>
      <c r="E18" s="407" t="s">
        <v>259</v>
      </c>
      <c r="F18" s="408" t="s">
        <v>54</v>
      </c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559"/>
      <c r="R18" s="410"/>
      <c r="S18" s="410"/>
      <c r="T18" s="410"/>
      <c r="U18" s="410"/>
      <c r="V18" s="410"/>
      <c r="W18" s="411"/>
      <c r="X18" s="411">
        <v>3000000</v>
      </c>
      <c r="Y18" s="411">
        <f t="shared" ref="Y18:Y25" si="1">+X18/4</f>
        <v>750000</v>
      </c>
      <c r="Z18" s="412">
        <f>+Y18</f>
        <v>750000</v>
      </c>
      <c r="AA18" s="412">
        <f>+Z18</f>
        <v>750000</v>
      </c>
      <c r="AB18" s="412">
        <f>+AA18</f>
        <v>750000</v>
      </c>
      <c r="AC18" s="413">
        <f t="shared" ref="AC18:AC30" si="2">+Y18+Z18+AA18+AB18</f>
        <v>3000000</v>
      </c>
      <c r="AD18" s="835">
        <f>250000*12</f>
        <v>3000000</v>
      </c>
    </row>
    <row r="19" spans="1:30" s="414" customFormat="1" ht="25.5" customHeight="1">
      <c r="A19" s="405">
        <v>2</v>
      </c>
      <c r="B19" s="406">
        <v>1</v>
      </c>
      <c r="C19" s="406">
        <v>1</v>
      </c>
      <c r="D19" s="406">
        <v>2</v>
      </c>
      <c r="E19" s="407" t="s">
        <v>280</v>
      </c>
      <c r="F19" s="408" t="s">
        <v>575</v>
      </c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559"/>
      <c r="R19" s="410"/>
      <c r="S19" s="410"/>
      <c r="T19" s="410"/>
      <c r="U19" s="410"/>
      <c r="V19" s="410"/>
      <c r="W19" s="410"/>
      <c r="X19" s="411">
        <v>0</v>
      </c>
      <c r="Y19" s="411">
        <f t="shared" si="1"/>
        <v>0</v>
      </c>
      <c r="Z19" s="412">
        <f t="shared" ref="Z19:AB20" si="3">+Y19</f>
        <v>0</v>
      </c>
      <c r="AA19" s="412">
        <f t="shared" si="3"/>
        <v>0</v>
      </c>
      <c r="AB19" s="412">
        <f t="shared" si="3"/>
        <v>0</v>
      </c>
      <c r="AC19" s="413">
        <f t="shared" si="2"/>
        <v>0</v>
      </c>
      <c r="AD19" s="835"/>
    </row>
    <row r="20" spans="1:30" s="414" customFormat="1" ht="25.5" customHeight="1">
      <c r="A20" s="405">
        <v>2</v>
      </c>
      <c r="B20" s="406">
        <v>1</v>
      </c>
      <c r="C20" s="406">
        <v>1</v>
      </c>
      <c r="D20" s="406">
        <v>2</v>
      </c>
      <c r="E20" s="407" t="s">
        <v>260</v>
      </c>
      <c r="F20" s="408" t="s">
        <v>242</v>
      </c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410"/>
      <c r="S20" s="410"/>
      <c r="T20" s="410"/>
      <c r="U20" s="410"/>
      <c r="V20" s="410"/>
      <c r="W20" s="410"/>
      <c r="X20" s="411">
        <v>0</v>
      </c>
      <c r="Y20" s="411">
        <f t="shared" si="1"/>
        <v>0</v>
      </c>
      <c r="Z20" s="412">
        <f t="shared" si="3"/>
        <v>0</v>
      </c>
      <c r="AA20" s="412">
        <f t="shared" si="3"/>
        <v>0</v>
      </c>
      <c r="AB20" s="412">
        <f t="shared" si="3"/>
        <v>0</v>
      </c>
      <c r="AC20" s="413">
        <f t="shared" si="2"/>
        <v>0</v>
      </c>
      <c r="AD20" s="835"/>
    </row>
    <row r="21" spans="1:30" s="414" customFormat="1" ht="25.5" customHeight="1">
      <c r="A21" s="648">
        <v>2</v>
      </c>
      <c r="B21" s="649">
        <v>1</v>
      </c>
      <c r="C21" s="649">
        <v>1</v>
      </c>
      <c r="D21" s="649">
        <v>3</v>
      </c>
      <c r="E21" s="407"/>
      <c r="F21" s="518" t="s">
        <v>164</v>
      </c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410"/>
      <c r="S21" s="410"/>
      <c r="T21" s="410"/>
      <c r="U21" s="410"/>
      <c r="V21" s="410"/>
      <c r="W21" s="410"/>
      <c r="X21" s="411">
        <f>+W21/4</f>
        <v>0</v>
      </c>
      <c r="Y21" s="411">
        <f t="shared" si="1"/>
        <v>0</v>
      </c>
      <c r="Z21" s="412">
        <f>+Y21</f>
        <v>0</v>
      </c>
      <c r="AA21" s="412">
        <f>+Z21</f>
        <v>0</v>
      </c>
      <c r="AB21" s="412">
        <f>+AA21</f>
        <v>0</v>
      </c>
      <c r="AC21" s="413">
        <f t="shared" si="2"/>
        <v>0</v>
      </c>
      <c r="AD21" s="835"/>
    </row>
    <row r="22" spans="1:30" s="414" customFormat="1" ht="25.5" customHeight="1">
      <c r="A22" s="648">
        <v>2</v>
      </c>
      <c r="B22" s="649">
        <v>1</v>
      </c>
      <c r="C22" s="649">
        <v>1</v>
      </c>
      <c r="D22" s="649">
        <v>4</v>
      </c>
      <c r="E22" s="407"/>
      <c r="F22" s="518" t="s">
        <v>165</v>
      </c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410"/>
      <c r="S22" s="410"/>
      <c r="T22" s="410"/>
      <c r="U22" s="410"/>
      <c r="V22" s="410"/>
      <c r="W22" s="410"/>
      <c r="X22" s="411">
        <v>500000</v>
      </c>
      <c r="Y22" s="411">
        <f t="shared" si="1"/>
        <v>125000</v>
      </c>
      <c r="Z22" s="412">
        <f t="shared" ref="Z22:AB23" si="4">+Y22</f>
        <v>125000</v>
      </c>
      <c r="AA22" s="412">
        <f t="shared" si="4"/>
        <v>125000</v>
      </c>
      <c r="AB22" s="412">
        <f t="shared" si="4"/>
        <v>125000</v>
      </c>
      <c r="AC22" s="413">
        <f t="shared" si="2"/>
        <v>500000</v>
      </c>
      <c r="AD22" s="835"/>
    </row>
    <row r="23" spans="1:30" s="414" customFormat="1" ht="25.5" customHeight="1">
      <c r="A23" s="405">
        <v>2</v>
      </c>
      <c r="B23" s="406">
        <v>1</v>
      </c>
      <c r="C23" s="406">
        <v>1</v>
      </c>
      <c r="D23" s="406">
        <v>5</v>
      </c>
      <c r="E23" s="407" t="s">
        <v>261</v>
      </c>
      <c r="F23" s="408" t="s">
        <v>167</v>
      </c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410"/>
      <c r="S23" s="410"/>
      <c r="T23" s="410"/>
      <c r="U23" s="410"/>
      <c r="V23" s="410"/>
      <c r="W23" s="410"/>
      <c r="X23" s="411">
        <v>250000</v>
      </c>
      <c r="Y23" s="411">
        <f t="shared" si="1"/>
        <v>62500</v>
      </c>
      <c r="Z23" s="412">
        <f t="shared" si="4"/>
        <v>62500</v>
      </c>
      <c r="AA23" s="412">
        <f t="shared" si="4"/>
        <v>62500</v>
      </c>
      <c r="AB23" s="412">
        <f t="shared" si="4"/>
        <v>62500</v>
      </c>
      <c r="AC23" s="413">
        <f t="shared" si="2"/>
        <v>250000</v>
      </c>
      <c r="AD23" s="835"/>
    </row>
    <row r="24" spans="1:30" s="414" customFormat="1" ht="25.5" customHeight="1">
      <c r="A24" s="405">
        <v>2</v>
      </c>
      <c r="B24" s="406">
        <v>1</v>
      </c>
      <c r="C24" s="406">
        <v>1</v>
      </c>
      <c r="D24" s="406">
        <v>5</v>
      </c>
      <c r="E24" s="407" t="s">
        <v>258</v>
      </c>
      <c r="F24" s="408" t="s">
        <v>385</v>
      </c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410"/>
      <c r="S24" s="410"/>
      <c r="T24" s="410"/>
      <c r="U24" s="410"/>
      <c r="V24" s="410"/>
      <c r="W24" s="410"/>
      <c r="X24" s="411">
        <v>0</v>
      </c>
      <c r="Y24" s="411">
        <f>+X24/4</f>
        <v>0</v>
      </c>
      <c r="Z24" s="412">
        <f t="shared" ref="Z24:AB25" si="5">+Y24</f>
        <v>0</v>
      </c>
      <c r="AA24" s="412">
        <f t="shared" si="5"/>
        <v>0</v>
      </c>
      <c r="AB24" s="412">
        <f t="shared" si="5"/>
        <v>0</v>
      </c>
      <c r="AC24" s="413">
        <f>+Y24+Z24+AA24+AB24</f>
        <v>0</v>
      </c>
      <c r="AD24" s="835"/>
    </row>
    <row r="25" spans="1:30" s="414" customFormat="1" ht="25.5" customHeight="1">
      <c r="A25" s="405">
        <v>2</v>
      </c>
      <c r="B25" s="406">
        <v>1</v>
      </c>
      <c r="C25" s="406">
        <v>2</v>
      </c>
      <c r="D25" s="406">
        <v>2</v>
      </c>
      <c r="E25" s="515" t="s">
        <v>262</v>
      </c>
      <c r="F25" s="408" t="s">
        <v>169</v>
      </c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410"/>
      <c r="S25" s="410"/>
      <c r="T25" s="410"/>
      <c r="U25" s="410"/>
      <c r="V25" s="410"/>
      <c r="W25" s="410"/>
      <c r="X25" s="411">
        <f>+W25/4</f>
        <v>0</v>
      </c>
      <c r="Y25" s="411">
        <f t="shared" si="1"/>
        <v>0</v>
      </c>
      <c r="Z25" s="412">
        <f t="shared" si="5"/>
        <v>0</v>
      </c>
      <c r="AA25" s="412">
        <f t="shared" si="5"/>
        <v>0</v>
      </c>
      <c r="AB25" s="412">
        <f t="shared" si="5"/>
        <v>0</v>
      </c>
      <c r="AC25" s="413">
        <f t="shared" si="2"/>
        <v>0</v>
      </c>
      <c r="AD25" s="835"/>
    </row>
    <row r="26" spans="1:30" s="414" customFormat="1" ht="25.5" customHeight="1">
      <c r="A26" s="405">
        <v>2</v>
      </c>
      <c r="B26" s="406">
        <v>1</v>
      </c>
      <c r="C26" s="406">
        <v>2</v>
      </c>
      <c r="D26" s="406">
        <v>2</v>
      </c>
      <c r="E26" s="407" t="s">
        <v>263</v>
      </c>
      <c r="F26" s="408" t="s">
        <v>170</v>
      </c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410"/>
      <c r="S26" s="410"/>
      <c r="T26" s="410"/>
      <c r="U26" s="410"/>
      <c r="V26" s="410"/>
      <c r="W26" s="410"/>
      <c r="X26" s="411">
        <f t="shared" ref="X26:Y28" si="6">+W26/4</f>
        <v>0</v>
      </c>
      <c r="Y26" s="411">
        <f t="shared" si="6"/>
        <v>0</v>
      </c>
      <c r="Z26" s="412">
        <f t="shared" ref="Z26:AB30" si="7">+Y26</f>
        <v>0</v>
      </c>
      <c r="AA26" s="412">
        <f t="shared" si="7"/>
        <v>0</v>
      </c>
      <c r="AB26" s="412">
        <f t="shared" si="7"/>
        <v>0</v>
      </c>
      <c r="AC26" s="413">
        <f t="shared" si="2"/>
        <v>0</v>
      </c>
      <c r="AD26" s="835"/>
    </row>
    <row r="27" spans="1:30" s="414" customFormat="1" ht="25.5" customHeight="1">
      <c r="A27" s="405">
        <v>2</v>
      </c>
      <c r="B27" s="406">
        <v>1</v>
      </c>
      <c r="C27" s="406">
        <v>2</v>
      </c>
      <c r="D27" s="406">
        <v>2</v>
      </c>
      <c r="E27" s="407" t="s">
        <v>260</v>
      </c>
      <c r="F27" s="408" t="s">
        <v>171</v>
      </c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410"/>
      <c r="S27" s="410"/>
      <c r="T27" s="410"/>
      <c r="U27" s="410"/>
      <c r="V27" s="410"/>
      <c r="W27" s="410"/>
      <c r="X27" s="411">
        <f t="shared" si="6"/>
        <v>0</v>
      </c>
      <c r="Y27" s="411">
        <f t="shared" si="6"/>
        <v>0</v>
      </c>
      <c r="Z27" s="412">
        <f t="shared" si="7"/>
        <v>0</v>
      </c>
      <c r="AA27" s="412">
        <f t="shared" si="7"/>
        <v>0</v>
      </c>
      <c r="AB27" s="412">
        <f t="shared" si="7"/>
        <v>0</v>
      </c>
      <c r="AC27" s="413">
        <f t="shared" si="2"/>
        <v>0</v>
      </c>
      <c r="AD27" s="835"/>
    </row>
    <row r="28" spans="1:30" s="414" customFormat="1" ht="25.5" customHeight="1">
      <c r="A28" s="405">
        <v>2</v>
      </c>
      <c r="B28" s="406">
        <v>1</v>
      </c>
      <c r="C28" s="406">
        <v>2</v>
      </c>
      <c r="D28" s="406">
        <v>2</v>
      </c>
      <c r="E28" s="407" t="s">
        <v>264</v>
      </c>
      <c r="F28" s="408" t="s">
        <v>172</v>
      </c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410"/>
      <c r="S28" s="410"/>
      <c r="T28" s="410"/>
      <c r="U28" s="410"/>
      <c r="V28" s="410"/>
      <c r="W28" s="408"/>
      <c r="X28" s="411">
        <f t="shared" si="6"/>
        <v>0</v>
      </c>
      <c r="Y28" s="411">
        <f t="shared" si="6"/>
        <v>0</v>
      </c>
      <c r="Z28" s="412">
        <f t="shared" si="7"/>
        <v>0</v>
      </c>
      <c r="AA28" s="412">
        <f t="shared" si="7"/>
        <v>0</v>
      </c>
      <c r="AB28" s="412">
        <f t="shared" si="7"/>
        <v>0</v>
      </c>
      <c r="AC28" s="413">
        <f t="shared" si="2"/>
        <v>0</v>
      </c>
      <c r="AD28" s="835"/>
    </row>
    <row r="29" spans="1:30" s="414" customFormat="1" ht="25.5" customHeight="1">
      <c r="A29" s="405">
        <v>2</v>
      </c>
      <c r="B29" s="406">
        <v>1</v>
      </c>
      <c r="C29" s="406">
        <v>3</v>
      </c>
      <c r="D29" s="406">
        <v>1</v>
      </c>
      <c r="E29" s="407" t="s">
        <v>259</v>
      </c>
      <c r="F29" s="561" t="s">
        <v>95</v>
      </c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410"/>
      <c r="S29" s="410"/>
      <c r="T29" s="410"/>
      <c r="U29" s="410"/>
      <c r="V29" s="410"/>
      <c r="W29" s="410"/>
      <c r="X29" s="411">
        <v>250000</v>
      </c>
      <c r="Y29" s="411">
        <f>+X29/4</f>
        <v>62500</v>
      </c>
      <c r="Z29" s="412">
        <f t="shared" si="7"/>
        <v>62500</v>
      </c>
      <c r="AA29" s="412">
        <f t="shared" si="7"/>
        <v>62500</v>
      </c>
      <c r="AB29" s="412">
        <f t="shared" si="7"/>
        <v>62500</v>
      </c>
      <c r="AC29" s="413">
        <f t="shared" si="2"/>
        <v>250000</v>
      </c>
      <c r="AD29" s="835"/>
    </row>
    <row r="30" spans="1:30" s="414" customFormat="1" ht="25.5" customHeight="1">
      <c r="A30" s="405">
        <v>2</v>
      </c>
      <c r="B30" s="406">
        <v>1</v>
      </c>
      <c r="C30" s="406">
        <v>3</v>
      </c>
      <c r="D30" s="406">
        <v>2</v>
      </c>
      <c r="E30" s="407" t="s">
        <v>259</v>
      </c>
      <c r="F30" s="561" t="s">
        <v>175</v>
      </c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410"/>
      <c r="S30" s="410"/>
      <c r="T30" s="410"/>
      <c r="U30" s="410"/>
      <c r="V30" s="410"/>
      <c r="W30" s="410"/>
      <c r="X30" s="411">
        <f>+W30/4</f>
        <v>0</v>
      </c>
      <c r="Y30" s="411">
        <f>+X30/4</f>
        <v>0</v>
      </c>
      <c r="Z30" s="412">
        <f t="shared" si="7"/>
        <v>0</v>
      </c>
      <c r="AA30" s="412">
        <f t="shared" si="7"/>
        <v>0</v>
      </c>
      <c r="AB30" s="412">
        <f t="shared" si="7"/>
        <v>0</v>
      </c>
      <c r="AC30" s="413">
        <f t="shared" si="2"/>
        <v>0</v>
      </c>
      <c r="AD30" s="835"/>
    </row>
    <row r="31" spans="1:30" s="414" customFormat="1" ht="25.5" customHeight="1">
      <c r="A31" s="819">
        <v>2</v>
      </c>
      <c r="B31" s="820">
        <v>1</v>
      </c>
      <c r="C31" s="820">
        <v>4</v>
      </c>
      <c r="D31" s="820">
        <v>2</v>
      </c>
      <c r="E31" s="407"/>
      <c r="F31" s="615" t="s">
        <v>176</v>
      </c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410"/>
      <c r="S31" s="410"/>
      <c r="T31" s="410"/>
      <c r="U31" s="410"/>
      <c r="V31" s="410"/>
      <c r="W31" s="410"/>
      <c r="X31" s="445"/>
      <c r="Y31" s="411"/>
      <c r="Z31" s="412"/>
      <c r="AA31" s="412"/>
      <c r="AB31" s="412"/>
      <c r="AC31" s="413"/>
      <c r="AD31" s="835"/>
    </row>
    <row r="32" spans="1:30" s="414" customFormat="1" ht="25.5" customHeight="1">
      <c r="A32" s="405">
        <v>2</v>
      </c>
      <c r="B32" s="406">
        <v>1</v>
      </c>
      <c r="C32" s="406">
        <v>4</v>
      </c>
      <c r="D32" s="406">
        <v>2</v>
      </c>
      <c r="E32" s="407" t="s">
        <v>262</v>
      </c>
      <c r="F32" s="561" t="s">
        <v>547</v>
      </c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410"/>
      <c r="S32" s="410"/>
      <c r="T32" s="410"/>
      <c r="U32" s="410"/>
      <c r="V32" s="410"/>
      <c r="W32" s="410"/>
      <c r="X32" s="445">
        <v>0</v>
      </c>
      <c r="Y32" s="411">
        <f>+X32/4</f>
        <v>0</v>
      </c>
      <c r="Z32" s="412">
        <f t="shared" ref="Z32:AB33" si="8">+Y32</f>
        <v>0</v>
      </c>
      <c r="AA32" s="412">
        <f t="shared" si="8"/>
        <v>0</v>
      </c>
      <c r="AB32" s="412">
        <f t="shared" si="8"/>
        <v>0</v>
      </c>
      <c r="AC32" s="413">
        <f>+Y32+Z32+AA32+AB32</f>
        <v>0</v>
      </c>
      <c r="AD32" s="835"/>
    </row>
    <row r="33" spans="1:32" s="414" customFormat="1" ht="25.5" customHeight="1">
      <c r="A33" s="405">
        <v>2</v>
      </c>
      <c r="B33" s="406">
        <v>1</v>
      </c>
      <c r="C33" s="406">
        <v>4</v>
      </c>
      <c r="D33" s="406">
        <v>2</v>
      </c>
      <c r="E33" s="407" t="s">
        <v>258</v>
      </c>
      <c r="F33" s="561" t="s">
        <v>548</v>
      </c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410"/>
      <c r="S33" s="410"/>
      <c r="T33" s="410"/>
      <c r="U33" s="410"/>
      <c r="V33" s="410"/>
      <c r="W33" s="410"/>
      <c r="X33" s="445">
        <v>0</v>
      </c>
      <c r="Y33" s="411">
        <f>+X33/4</f>
        <v>0</v>
      </c>
      <c r="Z33" s="412">
        <f t="shared" si="8"/>
        <v>0</v>
      </c>
      <c r="AA33" s="412">
        <f t="shared" si="8"/>
        <v>0</v>
      </c>
      <c r="AB33" s="412">
        <f t="shared" si="8"/>
        <v>0</v>
      </c>
      <c r="AC33" s="413">
        <f>+Y33+Z33+AA33+AB33</f>
        <v>0</v>
      </c>
      <c r="AD33" s="835"/>
    </row>
    <row r="34" spans="1:32" s="414" customFormat="1" ht="25.5" customHeight="1">
      <c r="A34" s="648">
        <v>2</v>
      </c>
      <c r="B34" s="649">
        <v>1</v>
      </c>
      <c r="C34" s="649">
        <v>5</v>
      </c>
      <c r="D34" s="649"/>
      <c r="E34" s="614"/>
      <c r="F34" s="615" t="s">
        <v>180</v>
      </c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410"/>
      <c r="S34" s="410"/>
      <c r="T34" s="410"/>
      <c r="U34" s="410"/>
      <c r="V34" s="410"/>
      <c r="W34" s="410"/>
      <c r="X34" s="563"/>
      <c r="Y34" s="411"/>
      <c r="Z34" s="412"/>
      <c r="AA34" s="412"/>
      <c r="AB34" s="412"/>
      <c r="AC34" s="413"/>
      <c r="AD34" s="839"/>
      <c r="AE34" s="671"/>
      <c r="AF34" s="672"/>
    </row>
    <row r="35" spans="1:32" s="414" customFormat="1" ht="25.5" customHeight="1">
      <c r="A35" s="405">
        <v>2</v>
      </c>
      <c r="B35" s="406">
        <v>1</v>
      </c>
      <c r="C35" s="406">
        <v>5</v>
      </c>
      <c r="D35" s="406">
        <v>1</v>
      </c>
      <c r="E35" s="614"/>
      <c r="F35" s="561" t="s">
        <v>177</v>
      </c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410"/>
      <c r="S35" s="410"/>
      <c r="T35" s="410"/>
      <c r="U35" s="410"/>
      <c r="V35" s="410"/>
      <c r="W35" s="410"/>
      <c r="X35" s="445">
        <v>0</v>
      </c>
      <c r="Y35" s="411">
        <f>+X35/4</f>
        <v>0</v>
      </c>
      <c r="Z35" s="412">
        <f t="shared" ref="Z35:AB37" si="9">+Y35</f>
        <v>0</v>
      </c>
      <c r="AA35" s="412">
        <f t="shared" si="9"/>
        <v>0</v>
      </c>
      <c r="AB35" s="412">
        <f t="shared" si="9"/>
        <v>0</v>
      </c>
      <c r="AC35" s="413">
        <f>+Y35+Z35+AA35+AB35</f>
        <v>0</v>
      </c>
      <c r="AD35" s="839"/>
      <c r="AE35" s="671"/>
      <c r="AF35" s="672"/>
    </row>
    <row r="36" spans="1:32" s="414" customFormat="1" ht="25.5" customHeight="1">
      <c r="A36" s="405">
        <v>2</v>
      </c>
      <c r="B36" s="406">
        <v>1</v>
      </c>
      <c r="C36" s="406">
        <v>5</v>
      </c>
      <c r="D36" s="406">
        <v>2</v>
      </c>
      <c r="E36" s="614"/>
      <c r="F36" s="561" t="s">
        <v>178</v>
      </c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410"/>
      <c r="S36" s="410"/>
      <c r="T36" s="410"/>
      <c r="U36" s="410"/>
      <c r="V36" s="410"/>
      <c r="W36" s="410"/>
      <c r="X36" s="445">
        <v>0</v>
      </c>
      <c r="Y36" s="411">
        <f>+X36/4</f>
        <v>0</v>
      </c>
      <c r="Z36" s="412">
        <f t="shared" si="9"/>
        <v>0</v>
      </c>
      <c r="AA36" s="412">
        <f t="shared" si="9"/>
        <v>0</v>
      </c>
      <c r="AB36" s="412">
        <f t="shared" si="9"/>
        <v>0</v>
      </c>
      <c r="AC36" s="413">
        <f>+Y36+Z36+AA36+AB36</f>
        <v>0</v>
      </c>
      <c r="AD36" s="839"/>
      <c r="AE36" s="671"/>
      <c r="AF36" s="672"/>
    </row>
    <row r="37" spans="1:32" s="414" customFormat="1" ht="25.5" customHeight="1">
      <c r="A37" s="405">
        <v>2</v>
      </c>
      <c r="B37" s="406">
        <v>1</v>
      </c>
      <c r="C37" s="406">
        <v>5</v>
      </c>
      <c r="D37" s="406">
        <v>3</v>
      </c>
      <c r="E37" s="614"/>
      <c r="F37" s="561" t="s">
        <v>179</v>
      </c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410"/>
      <c r="S37" s="410"/>
      <c r="T37" s="410"/>
      <c r="U37" s="410"/>
      <c r="V37" s="410"/>
      <c r="W37" s="410"/>
      <c r="X37" s="563">
        <v>0</v>
      </c>
      <c r="Y37" s="411">
        <f>+X37/4</f>
        <v>0</v>
      </c>
      <c r="Z37" s="412">
        <f t="shared" si="9"/>
        <v>0</v>
      </c>
      <c r="AA37" s="412">
        <f t="shared" si="9"/>
        <v>0</v>
      </c>
      <c r="AB37" s="412">
        <f t="shared" si="9"/>
        <v>0</v>
      </c>
      <c r="AC37" s="413">
        <f>+Y37+Z37+AA37+AB37</f>
        <v>0</v>
      </c>
      <c r="AD37" s="839"/>
      <c r="AE37" s="671"/>
      <c r="AF37" s="672"/>
    </row>
    <row r="38" spans="1:32" s="575" customFormat="1" ht="25.5" customHeight="1" thickBot="1">
      <c r="A38" s="564"/>
      <c r="B38" s="565"/>
      <c r="C38" s="565"/>
      <c r="D38" s="565"/>
      <c r="E38" s="673"/>
      <c r="F38" s="567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9"/>
      <c r="R38" s="570"/>
      <c r="S38" s="570"/>
      <c r="T38" s="570"/>
      <c r="U38" s="570"/>
      <c r="V38" s="570"/>
      <c r="W38" s="570"/>
      <c r="X38" s="571"/>
      <c r="Y38" s="572"/>
      <c r="Z38" s="573"/>
      <c r="AA38" s="573"/>
      <c r="AB38" s="573"/>
      <c r="AC38" s="574"/>
      <c r="AD38" s="824"/>
    </row>
    <row r="39" spans="1:32" s="575" customFormat="1" ht="25.5" customHeight="1" thickBot="1">
      <c r="A39" s="576"/>
      <c r="B39" s="576"/>
      <c r="C39" s="576"/>
      <c r="D39" s="576"/>
      <c r="E39" s="57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425"/>
      <c r="Y39" s="578"/>
      <c r="Z39" s="579"/>
      <c r="AA39" s="579"/>
      <c r="AB39" s="579"/>
      <c r="AC39" s="579"/>
      <c r="AD39" s="824"/>
    </row>
    <row r="40" spans="1:32" s="326" customFormat="1" ht="25.5" customHeight="1" thickBot="1">
      <c r="A40" s="506">
        <v>2</v>
      </c>
      <c r="B40" s="507">
        <v>2</v>
      </c>
      <c r="C40" s="507"/>
      <c r="D40" s="508"/>
      <c r="E40" s="580"/>
      <c r="F40" s="1077" t="s">
        <v>313</v>
      </c>
      <c r="G40" s="1078"/>
      <c r="H40" s="1078"/>
      <c r="I40" s="1078"/>
      <c r="J40" s="1078"/>
      <c r="K40" s="1078"/>
      <c r="L40" s="1078"/>
      <c r="M40" s="1078"/>
      <c r="N40" s="1078"/>
      <c r="O40" s="1078"/>
      <c r="P40" s="1078"/>
      <c r="Q40" s="1078"/>
      <c r="R40" s="509"/>
      <c r="S40" s="509"/>
      <c r="T40" s="509"/>
      <c r="U40" s="509"/>
      <c r="V40" s="509"/>
      <c r="W40" s="509"/>
      <c r="X40" s="325">
        <f>SUM(X42:X72)</f>
        <v>2800000</v>
      </c>
      <c r="Y40" s="325">
        <f>SUM(Y42:Y72)</f>
        <v>700000</v>
      </c>
      <c r="Z40" s="325">
        <f>SUM(Z42:Z72)</f>
        <v>700000</v>
      </c>
      <c r="AA40" s="325">
        <f>SUM(AA42:AA72)</f>
        <v>700000</v>
      </c>
      <c r="AB40" s="325">
        <f>SUM(AB42:AB72)</f>
        <v>700000</v>
      </c>
      <c r="AC40" s="557">
        <f>SUM(AC42:AC73)</f>
        <v>2800000</v>
      </c>
      <c r="AD40" s="839"/>
    </row>
    <row r="41" spans="1:32" s="414" customFormat="1" ht="25.5" customHeight="1">
      <c r="A41" s="648">
        <v>2</v>
      </c>
      <c r="B41" s="649">
        <v>2</v>
      </c>
      <c r="C41" s="649">
        <v>1</v>
      </c>
      <c r="D41" s="649"/>
      <c r="E41" s="407"/>
      <c r="F41" s="518" t="s">
        <v>56</v>
      </c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409"/>
      <c r="R41" s="410"/>
      <c r="S41" s="410"/>
      <c r="T41" s="410"/>
      <c r="U41" s="410"/>
      <c r="V41" s="410"/>
      <c r="W41" s="410"/>
      <c r="X41" s="445"/>
      <c r="Y41" s="411"/>
      <c r="Z41" s="410"/>
      <c r="AA41" s="410"/>
      <c r="AB41" s="410"/>
      <c r="AC41" s="519"/>
      <c r="AD41" s="835"/>
    </row>
    <row r="42" spans="1:32" s="414" customFormat="1" ht="25.5" customHeight="1">
      <c r="A42" s="405">
        <v>2</v>
      </c>
      <c r="B42" s="406">
        <v>2</v>
      </c>
      <c r="C42" s="406">
        <v>1</v>
      </c>
      <c r="D42" s="644">
        <v>2</v>
      </c>
      <c r="E42" s="407" t="s">
        <v>259</v>
      </c>
      <c r="F42" s="408" t="s">
        <v>276</v>
      </c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409"/>
      <c r="R42" s="410"/>
      <c r="S42" s="410"/>
      <c r="T42" s="410"/>
      <c r="U42" s="410"/>
      <c r="V42" s="410"/>
      <c r="W42" s="410"/>
      <c r="X42" s="445">
        <v>300000</v>
      </c>
      <c r="Y42" s="411">
        <f>+X42/4</f>
        <v>75000</v>
      </c>
      <c r="Z42" s="412">
        <f t="shared" ref="Z42:AB43" si="10">+Y42</f>
        <v>75000</v>
      </c>
      <c r="AA42" s="412">
        <f t="shared" si="10"/>
        <v>75000</v>
      </c>
      <c r="AB42" s="412">
        <f t="shared" si="10"/>
        <v>75000</v>
      </c>
      <c r="AC42" s="413">
        <f>+Y42+Z42+AA42+AB42</f>
        <v>300000</v>
      </c>
      <c r="AD42" s="835"/>
    </row>
    <row r="43" spans="1:32" s="414" customFormat="1" ht="25.5" customHeight="1">
      <c r="A43" s="405">
        <v>2</v>
      </c>
      <c r="B43" s="406">
        <v>2</v>
      </c>
      <c r="C43" s="406">
        <v>1</v>
      </c>
      <c r="D43" s="649">
        <v>3</v>
      </c>
      <c r="E43" s="407"/>
      <c r="F43" s="408" t="s">
        <v>181</v>
      </c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409"/>
      <c r="R43" s="410"/>
      <c r="S43" s="410"/>
      <c r="T43" s="410"/>
      <c r="U43" s="410"/>
      <c r="V43" s="410"/>
      <c r="W43" s="410"/>
      <c r="X43" s="445">
        <v>0</v>
      </c>
      <c r="Y43" s="411">
        <f t="shared" ref="Y43:Y71" si="11">+X43/4</f>
        <v>0</v>
      </c>
      <c r="Z43" s="412">
        <f t="shared" si="10"/>
        <v>0</v>
      </c>
      <c r="AA43" s="412">
        <f t="shared" si="10"/>
        <v>0</v>
      </c>
      <c r="AB43" s="412">
        <f t="shared" si="10"/>
        <v>0</v>
      </c>
      <c r="AC43" s="413">
        <f t="shared" ref="AC43:AC71" si="12">+Y43+Z43+AA43+AB43</f>
        <v>0</v>
      </c>
      <c r="AD43" s="835"/>
    </row>
    <row r="44" spans="1:32" s="414" customFormat="1" ht="25.5" customHeight="1">
      <c r="A44" s="405">
        <v>2</v>
      </c>
      <c r="B44" s="406">
        <v>2</v>
      </c>
      <c r="C44" s="406">
        <v>1</v>
      </c>
      <c r="D44" s="406">
        <v>8</v>
      </c>
      <c r="E44" s="407"/>
      <c r="F44" s="324" t="s">
        <v>183</v>
      </c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408"/>
      <c r="S44" s="409"/>
      <c r="T44" s="408"/>
      <c r="U44" s="409"/>
      <c r="V44" s="408"/>
      <c r="W44" s="410"/>
      <c r="X44" s="563">
        <v>0</v>
      </c>
      <c r="Y44" s="411">
        <f t="shared" si="11"/>
        <v>0</v>
      </c>
      <c r="Z44" s="412">
        <f t="shared" ref="Z44:AB70" si="13">+Y44</f>
        <v>0</v>
      </c>
      <c r="AA44" s="412">
        <f t="shared" si="13"/>
        <v>0</v>
      </c>
      <c r="AB44" s="412">
        <f t="shared" si="13"/>
        <v>0</v>
      </c>
      <c r="AC44" s="413">
        <f t="shared" si="12"/>
        <v>0</v>
      </c>
      <c r="AD44" s="835"/>
    </row>
    <row r="45" spans="1:32" s="414" customFormat="1" ht="25.5" customHeight="1">
      <c r="A45" s="405">
        <v>2</v>
      </c>
      <c r="B45" s="406">
        <v>2</v>
      </c>
      <c r="C45" s="406">
        <v>2</v>
      </c>
      <c r="D45" s="406">
        <v>1</v>
      </c>
      <c r="E45" s="407"/>
      <c r="F45" s="324" t="s">
        <v>266</v>
      </c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408"/>
      <c r="S45" s="409"/>
      <c r="T45" s="408"/>
      <c r="U45" s="409"/>
      <c r="V45" s="408"/>
      <c r="W45" s="410"/>
      <c r="X45" s="563">
        <v>1000000</v>
      </c>
      <c r="Y45" s="411">
        <f>+X45/4</f>
        <v>250000</v>
      </c>
      <c r="Z45" s="412">
        <f>+Y45</f>
        <v>250000</v>
      </c>
      <c r="AA45" s="412">
        <f>+Z45</f>
        <v>250000</v>
      </c>
      <c r="AB45" s="412">
        <f>+AA45</f>
        <v>250000</v>
      </c>
      <c r="AC45" s="413">
        <f>+Y45+Z45+AA45+AB45</f>
        <v>1000000</v>
      </c>
      <c r="AD45" s="837"/>
    </row>
    <row r="46" spans="1:32" s="414" customFormat="1" ht="25.5" customHeight="1">
      <c r="A46" s="405">
        <v>2</v>
      </c>
      <c r="B46" s="406">
        <v>2</v>
      </c>
      <c r="C46" s="406">
        <v>2</v>
      </c>
      <c r="D46" s="406">
        <v>2</v>
      </c>
      <c r="E46" s="407"/>
      <c r="F46" s="408" t="s">
        <v>59</v>
      </c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410"/>
      <c r="S46" s="410"/>
      <c r="T46" s="410"/>
      <c r="U46" s="410"/>
      <c r="V46" s="410"/>
      <c r="W46" s="410"/>
      <c r="X46" s="563">
        <v>500000</v>
      </c>
      <c r="Y46" s="411">
        <f t="shared" si="11"/>
        <v>125000</v>
      </c>
      <c r="Z46" s="412">
        <f t="shared" si="13"/>
        <v>125000</v>
      </c>
      <c r="AA46" s="412">
        <f t="shared" si="13"/>
        <v>125000</v>
      </c>
      <c r="AB46" s="412">
        <f t="shared" si="13"/>
        <v>125000</v>
      </c>
      <c r="AC46" s="413">
        <f t="shared" si="12"/>
        <v>500000</v>
      </c>
      <c r="AD46" s="835"/>
    </row>
    <row r="47" spans="1:32" s="414" customFormat="1" ht="25.5" customHeight="1">
      <c r="A47" s="405">
        <v>2</v>
      </c>
      <c r="B47" s="406">
        <v>2</v>
      </c>
      <c r="C47" s="406">
        <v>3</v>
      </c>
      <c r="D47" s="406">
        <v>1</v>
      </c>
      <c r="E47" s="407" t="s">
        <v>259</v>
      </c>
      <c r="F47" s="408" t="s">
        <v>273</v>
      </c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410"/>
      <c r="S47" s="410"/>
      <c r="T47" s="410"/>
      <c r="U47" s="410"/>
      <c r="V47" s="410"/>
      <c r="W47" s="410"/>
      <c r="X47" s="563">
        <v>0</v>
      </c>
      <c r="Y47" s="411">
        <f>+X47/4</f>
        <v>0</v>
      </c>
      <c r="Z47" s="412">
        <f t="shared" si="13"/>
        <v>0</v>
      </c>
      <c r="AA47" s="412">
        <f t="shared" si="13"/>
        <v>0</v>
      </c>
      <c r="AB47" s="412">
        <f t="shared" si="13"/>
        <v>0</v>
      </c>
      <c r="AC47" s="413">
        <f>+Y47+Z47+AA47+AB47</f>
        <v>0</v>
      </c>
      <c r="AD47" s="835"/>
    </row>
    <row r="48" spans="1:32" s="414" customFormat="1" ht="25.5" customHeight="1">
      <c r="A48" s="405">
        <v>2</v>
      </c>
      <c r="B48" s="406">
        <v>2</v>
      </c>
      <c r="C48" s="406">
        <v>3</v>
      </c>
      <c r="D48" s="406">
        <v>2</v>
      </c>
      <c r="E48" s="407" t="s">
        <v>262</v>
      </c>
      <c r="F48" s="408" t="s">
        <v>274</v>
      </c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410"/>
      <c r="S48" s="410"/>
      <c r="T48" s="410"/>
      <c r="U48" s="410"/>
      <c r="V48" s="410"/>
      <c r="W48" s="410"/>
      <c r="X48" s="563">
        <v>0</v>
      </c>
      <c r="Y48" s="411">
        <f>+X48/4</f>
        <v>0</v>
      </c>
      <c r="Z48" s="412">
        <f t="shared" si="13"/>
        <v>0</v>
      </c>
      <c r="AA48" s="412">
        <f t="shared" si="13"/>
        <v>0</v>
      </c>
      <c r="AB48" s="412">
        <f t="shared" si="13"/>
        <v>0</v>
      </c>
      <c r="AC48" s="413">
        <f>+Y48+Z48+AA48+AB48</f>
        <v>0</v>
      </c>
      <c r="AD48" s="835"/>
    </row>
    <row r="49" spans="1:30" s="414" customFormat="1" ht="25.5" customHeight="1">
      <c r="A49" s="405">
        <v>2</v>
      </c>
      <c r="B49" s="406">
        <v>2</v>
      </c>
      <c r="C49" s="406">
        <v>4</v>
      </c>
      <c r="D49" s="406">
        <v>1</v>
      </c>
      <c r="E49" s="407" t="s">
        <v>259</v>
      </c>
      <c r="F49" s="408" t="s">
        <v>130</v>
      </c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409"/>
      <c r="R49" s="410"/>
      <c r="S49" s="410"/>
      <c r="T49" s="410"/>
      <c r="U49" s="410"/>
      <c r="V49" s="410"/>
      <c r="W49" s="410"/>
      <c r="X49" s="563">
        <v>0</v>
      </c>
      <c r="Y49" s="411">
        <f t="shared" si="11"/>
        <v>0</v>
      </c>
      <c r="Z49" s="412">
        <f t="shared" si="13"/>
        <v>0</v>
      </c>
      <c r="AA49" s="412">
        <f t="shared" si="13"/>
        <v>0</v>
      </c>
      <c r="AB49" s="412">
        <f t="shared" si="13"/>
        <v>0</v>
      </c>
      <c r="AC49" s="413">
        <f t="shared" si="12"/>
        <v>0</v>
      </c>
      <c r="AD49" s="835"/>
    </row>
    <row r="50" spans="1:30" s="414" customFormat="1" ht="25.5" customHeight="1">
      <c r="A50" s="405">
        <v>2</v>
      </c>
      <c r="B50" s="406">
        <v>2</v>
      </c>
      <c r="C50" s="406">
        <v>4</v>
      </c>
      <c r="D50" s="406">
        <v>2</v>
      </c>
      <c r="E50" s="407" t="s">
        <v>259</v>
      </c>
      <c r="F50" s="408" t="s">
        <v>269</v>
      </c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409"/>
      <c r="R50" s="410"/>
      <c r="S50" s="410"/>
      <c r="T50" s="410"/>
      <c r="U50" s="410"/>
      <c r="V50" s="410"/>
      <c r="W50" s="410"/>
      <c r="X50" s="563">
        <v>0</v>
      </c>
      <c r="Y50" s="411">
        <f t="shared" si="11"/>
        <v>0</v>
      </c>
      <c r="Z50" s="412">
        <f t="shared" si="13"/>
        <v>0</v>
      </c>
      <c r="AA50" s="412">
        <f t="shared" si="13"/>
        <v>0</v>
      </c>
      <c r="AB50" s="412">
        <f t="shared" si="13"/>
        <v>0</v>
      </c>
      <c r="AC50" s="413">
        <f t="shared" si="12"/>
        <v>0</v>
      </c>
      <c r="AD50" s="835"/>
    </row>
    <row r="51" spans="1:30" s="414" customFormat="1" ht="25.5" customHeight="1">
      <c r="A51" s="405">
        <v>2</v>
      </c>
      <c r="B51" s="406">
        <v>2</v>
      </c>
      <c r="C51" s="406">
        <v>4</v>
      </c>
      <c r="D51" s="406">
        <v>4</v>
      </c>
      <c r="E51" s="407" t="s">
        <v>259</v>
      </c>
      <c r="F51" s="408" t="s">
        <v>371</v>
      </c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409"/>
      <c r="R51" s="410"/>
      <c r="S51" s="410"/>
      <c r="T51" s="410"/>
      <c r="U51" s="410"/>
      <c r="V51" s="410"/>
      <c r="W51" s="410"/>
      <c r="X51" s="563">
        <v>0</v>
      </c>
      <c r="Y51" s="411">
        <f t="shared" si="11"/>
        <v>0</v>
      </c>
      <c r="Z51" s="412">
        <f t="shared" si="13"/>
        <v>0</v>
      </c>
      <c r="AA51" s="412">
        <f t="shared" si="13"/>
        <v>0</v>
      </c>
      <c r="AB51" s="412">
        <f t="shared" si="13"/>
        <v>0</v>
      </c>
      <c r="AC51" s="413">
        <f t="shared" si="12"/>
        <v>0</v>
      </c>
      <c r="AD51" s="835"/>
    </row>
    <row r="52" spans="1:30" s="414" customFormat="1" ht="25.5" customHeight="1">
      <c r="A52" s="405">
        <v>2</v>
      </c>
      <c r="B52" s="406">
        <v>2</v>
      </c>
      <c r="C52" s="406">
        <v>5</v>
      </c>
      <c r="D52" s="406">
        <v>1</v>
      </c>
      <c r="E52" s="407" t="s">
        <v>259</v>
      </c>
      <c r="F52" s="581" t="s">
        <v>124</v>
      </c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409"/>
      <c r="R52" s="410"/>
      <c r="S52" s="410"/>
      <c r="T52" s="410"/>
      <c r="U52" s="410"/>
      <c r="V52" s="410"/>
      <c r="W52" s="410"/>
      <c r="X52" s="563">
        <v>0</v>
      </c>
      <c r="Y52" s="411">
        <f t="shared" si="11"/>
        <v>0</v>
      </c>
      <c r="Z52" s="412">
        <f t="shared" si="13"/>
        <v>0</v>
      </c>
      <c r="AA52" s="412">
        <f t="shared" si="13"/>
        <v>0</v>
      </c>
      <c r="AB52" s="412">
        <f t="shared" si="13"/>
        <v>0</v>
      </c>
      <c r="AC52" s="413">
        <f t="shared" si="12"/>
        <v>0</v>
      </c>
      <c r="AD52" s="835"/>
    </row>
    <row r="53" spans="1:30" s="414" customFormat="1" ht="25.5" customHeight="1">
      <c r="A53" s="405">
        <v>2</v>
      </c>
      <c r="B53" s="406">
        <v>2</v>
      </c>
      <c r="C53" s="406">
        <v>5</v>
      </c>
      <c r="D53" s="406">
        <v>3</v>
      </c>
      <c r="E53" s="407" t="s">
        <v>259</v>
      </c>
      <c r="F53" s="408" t="s">
        <v>267</v>
      </c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409"/>
      <c r="R53" s="410"/>
      <c r="S53" s="410"/>
      <c r="T53" s="410"/>
      <c r="U53" s="410"/>
      <c r="V53" s="410"/>
      <c r="W53" s="410"/>
      <c r="X53" s="563">
        <v>0</v>
      </c>
      <c r="Y53" s="411">
        <f>+X53/4</f>
        <v>0</v>
      </c>
      <c r="Z53" s="412">
        <f>+Y53</f>
        <v>0</v>
      </c>
      <c r="AA53" s="412">
        <f>+Z53</f>
        <v>0</v>
      </c>
      <c r="AB53" s="412">
        <f>+AA53</f>
        <v>0</v>
      </c>
      <c r="AC53" s="413">
        <f>+Y53+Z53+AA53+AB53</f>
        <v>0</v>
      </c>
      <c r="AD53" s="835"/>
    </row>
    <row r="54" spans="1:30" s="414" customFormat="1" ht="25.5" customHeight="1">
      <c r="A54" s="405">
        <v>2</v>
      </c>
      <c r="B54" s="406">
        <v>2</v>
      </c>
      <c r="C54" s="406">
        <v>5</v>
      </c>
      <c r="D54" s="406">
        <v>4</v>
      </c>
      <c r="E54" s="407" t="s">
        <v>259</v>
      </c>
      <c r="F54" s="408" t="s">
        <v>186</v>
      </c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409"/>
      <c r="R54" s="410"/>
      <c r="S54" s="410"/>
      <c r="T54" s="410"/>
      <c r="U54" s="410"/>
      <c r="V54" s="410"/>
      <c r="W54" s="410"/>
      <c r="X54" s="563">
        <v>500000</v>
      </c>
      <c r="Y54" s="411">
        <f t="shared" si="11"/>
        <v>125000</v>
      </c>
      <c r="Z54" s="412">
        <f t="shared" si="13"/>
        <v>125000</v>
      </c>
      <c r="AA54" s="412">
        <f t="shared" si="13"/>
        <v>125000</v>
      </c>
      <c r="AB54" s="412">
        <f t="shared" si="13"/>
        <v>125000</v>
      </c>
      <c r="AC54" s="413">
        <f t="shared" si="12"/>
        <v>500000</v>
      </c>
      <c r="AD54" s="835"/>
    </row>
    <row r="55" spans="1:30" s="414" customFormat="1" ht="25.5" customHeight="1">
      <c r="A55" s="405">
        <v>2</v>
      </c>
      <c r="B55" s="406">
        <v>2</v>
      </c>
      <c r="C55" s="406">
        <v>5</v>
      </c>
      <c r="D55" s="406">
        <v>8</v>
      </c>
      <c r="E55" s="407"/>
      <c r="F55" s="408" t="s">
        <v>224</v>
      </c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409"/>
      <c r="R55" s="410"/>
      <c r="S55" s="410"/>
      <c r="T55" s="410"/>
      <c r="U55" s="410"/>
      <c r="V55" s="410"/>
      <c r="W55" s="410"/>
      <c r="X55" s="563">
        <v>0</v>
      </c>
      <c r="Y55" s="411">
        <f>+X55/4</f>
        <v>0</v>
      </c>
      <c r="Z55" s="412">
        <f t="shared" si="13"/>
        <v>0</v>
      </c>
      <c r="AA55" s="412">
        <f t="shared" si="13"/>
        <v>0</v>
      </c>
      <c r="AB55" s="412">
        <f t="shared" si="13"/>
        <v>0</v>
      </c>
      <c r="AC55" s="413">
        <f>+Y55+Z55+AA55+AB55</f>
        <v>0</v>
      </c>
      <c r="AD55" s="835"/>
    </row>
    <row r="56" spans="1:30" s="414" customFormat="1" ht="25.5" customHeight="1">
      <c r="A56" s="848">
        <v>2</v>
      </c>
      <c r="B56" s="849">
        <v>2</v>
      </c>
      <c r="C56" s="849">
        <v>6</v>
      </c>
      <c r="D56" s="406"/>
      <c r="E56" s="407"/>
      <c r="F56" s="615" t="s">
        <v>187</v>
      </c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409"/>
      <c r="R56" s="410"/>
      <c r="S56" s="410"/>
      <c r="T56" s="410"/>
      <c r="U56" s="410"/>
      <c r="V56" s="410"/>
      <c r="W56" s="410"/>
      <c r="X56" s="563"/>
      <c r="Y56" s="411"/>
      <c r="Z56" s="412"/>
      <c r="AA56" s="412"/>
      <c r="AB56" s="412"/>
      <c r="AC56" s="413"/>
      <c r="AD56" s="835"/>
    </row>
    <row r="57" spans="1:30" s="414" customFormat="1" ht="25.5" customHeight="1">
      <c r="A57" s="405">
        <v>2</v>
      </c>
      <c r="B57" s="406">
        <v>2</v>
      </c>
      <c r="C57" s="406">
        <v>6</v>
      </c>
      <c r="D57" s="406">
        <v>1</v>
      </c>
      <c r="E57" s="407" t="s">
        <v>259</v>
      </c>
      <c r="F57" s="581" t="s">
        <v>188</v>
      </c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409"/>
      <c r="R57" s="410"/>
      <c r="S57" s="410"/>
      <c r="T57" s="410"/>
      <c r="U57" s="410"/>
      <c r="V57" s="410"/>
      <c r="W57" s="410"/>
      <c r="X57" s="563">
        <v>0</v>
      </c>
      <c r="Y57" s="411">
        <f t="shared" ref="Y57:Y64" si="14">+X57/4</f>
        <v>0</v>
      </c>
      <c r="Z57" s="412">
        <f t="shared" ref="Z57:AB59" si="15">+Y57</f>
        <v>0</v>
      </c>
      <c r="AA57" s="412">
        <f t="shared" si="15"/>
        <v>0</v>
      </c>
      <c r="AB57" s="412">
        <f t="shared" si="15"/>
        <v>0</v>
      </c>
      <c r="AC57" s="413">
        <f t="shared" ref="AC57:AC64" si="16">+Y57+Z57+AA57+AB57</f>
        <v>0</v>
      </c>
      <c r="AD57" s="835"/>
    </row>
    <row r="58" spans="1:30" s="414" customFormat="1" ht="25.5" customHeight="1">
      <c r="A58" s="405">
        <v>2</v>
      </c>
      <c r="B58" s="406">
        <v>2</v>
      </c>
      <c r="C58" s="406">
        <v>6</v>
      </c>
      <c r="D58" s="406">
        <v>2</v>
      </c>
      <c r="E58" s="407" t="s">
        <v>259</v>
      </c>
      <c r="F58" s="581" t="s">
        <v>354</v>
      </c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409"/>
      <c r="R58" s="410"/>
      <c r="S58" s="410"/>
      <c r="T58" s="410"/>
      <c r="U58" s="410"/>
      <c r="V58" s="410"/>
      <c r="W58" s="410"/>
      <c r="X58" s="563">
        <v>0</v>
      </c>
      <c r="Y58" s="411">
        <f t="shared" si="14"/>
        <v>0</v>
      </c>
      <c r="Z58" s="412">
        <f t="shared" si="15"/>
        <v>0</v>
      </c>
      <c r="AA58" s="412">
        <f t="shared" si="15"/>
        <v>0</v>
      </c>
      <c r="AB58" s="412">
        <f t="shared" si="15"/>
        <v>0</v>
      </c>
      <c r="AC58" s="413">
        <f t="shared" si="16"/>
        <v>0</v>
      </c>
      <c r="AD58" s="835"/>
    </row>
    <row r="59" spans="1:30" s="414" customFormat="1" ht="25.5" customHeight="1">
      <c r="A59" s="405">
        <v>2</v>
      </c>
      <c r="B59" s="406">
        <v>2</v>
      </c>
      <c r="C59" s="406">
        <v>6</v>
      </c>
      <c r="D59" s="406">
        <v>3</v>
      </c>
      <c r="E59" s="407"/>
      <c r="F59" s="561" t="s">
        <v>62</v>
      </c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409"/>
      <c r="R59" s="410"/>
      <c r="S59" s="410"/>
      <c r="T59" s="410"/>
      <c r="U59" s="410"/>
      <c r="V59" s="410"/>
      <c r="W59" s="410"/>
      <c r="X59" s="563">
        <v>0</v>
      </c>
      <c r="Y59" s="411">
        <f t="shared" si="14"/>
        <v>0</v>
      </c>
      <c r="Z59" s="412">
        <f t="shared" si="15"/>
        <v>0</v>
      </c>
      <c r="AA59" s="412">
        <f t="shared" si="15"/>
        <v>0</v>
      </c>
      <c r="AB59" s="412">
        <f t="shared" si="15"/>
        <v>0</v>
      </c>
      <c r="AC59" s="413">
        <f t="shared" si="16"/>
        <v>0</v>
      </c>
      <c r="AD59" s="835"/>
    </row>
    <row r="60" spans="1:30" s="414" customFormat="1" ht="25.5" customHeight="1">
      <c r="A60" s="405">
        <v>2</v>
      </c>
      <c r="B60" s="406">
        <v>2</v>
      </c>
      <c r="C60" s="406">
        <v>7</v>
      </c>
      <c r="D60" s="406">
        <v>1</v>
      </c>
      <c r="E60" s="614" t="s">
        <v>49</v>
      </c>
      <c r="F60" s="408" t="s">
        <v>64</v>
      </c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409"/>
      <c r="R60" s="410"/>
      <c r="S60" s="410"/>
      <c r="T60" s="410"/>
      <c r="U60" s="410"/>
      <c r="V60" s="410"/>
      <c r="W60" s="410"/>
      <c r="X60" s="563">
        <v>0</v>
      </c>
      <c r="Y60" s="411">
        <f t="shared" si="14"/>
        <v>0</v>
      </c>
      <c r="Z60" s="412">
        <f t="shared" ref="Z60:AB64" si="17">+Y60</f>
        <v>0</v>
      </c>
      <c r="AA60" s="412">
        <f t="shared" si="17"/>
        <v>0</v>
      </c>
      <c r="AB60" s="412">
        <f t="shared" si="17"/>
        <v>0</v>
      </c>
      <c r="AC60" s="413">
        <f t="shared" si="16"/>
        <v>0</v>
      </c>
      <c r="AD60" s="835"/>
    </row>
    <row r="61" spans="1:30" s="414" customFormat="1" ht="25.5" customHeight="1">
      <c r="A61" s="405">
        <v>2</v>
      </c>
      <c r="B61" s="406">
        <v>2</v>
      </c>
      <c r="C61" s="406">
        <v>7</v>
      </c>
      <c r="D61" s="406">
        <v>2</v>
      </c>
      <c r="E61" s="614" t="s">
        <v>49</v>
      </c>
      <c r="F61" s="408" t="s">
        <v>353</v>
      </c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409"/>
      <c r="R61" s="410"/>
      <c r="S61" s="410"/>
      <c r="T61" s="410"/>
      <c r="U61" s="410"/>
      <c r="V61" s="410"/>
      <c r="W61" s="410"/>
      <c r="X61" s="563">
        <v>0</v>
      </c>
      <c r="Y61" s="411">
        <f t="shared" si="14"/>
        <v>0</v>
      </c>
      <c r="Z61" s="412">
        <f>+Y61</f>
        <v>0</v>
      </c>
      <c r="AA61" s="412">
        <f>+Z61</f>
        <v>0</v>
      </c>
      <c r="AB61" s="412">
        <f>+AA61</f>
        <v>0</v>
      </c>
      <c r="AC61" s="413">
        <f t="shared" si="16"/>
        <v>0</v>
      </c>
      <c r="AD61" s="835"/>
    </row>
    <row r="62" spans="1:30" s="414" customFormat="1" ht="25.5" customHeight="1">
      <c r="A62" s="405">
        <v>2</v>
      </c>
      <c r="B62" s="406">
        <v>2</v>
      </c>
      <c r="C62" s="406">
        <v>7</v>
      </c>
      <c r="D62" s="406">
        <v>2</v>
      </c>
      <c r="E62" s="614" t="s">
        <v>143</v>
      </c>
      <c r="F62" s="408" t="s">
        <v>65</v>
      </c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409"/>
      <c r="R62" s="410"/>
      <c r="S62" s="410"/>
      <c r="T62" s="410"/>
      <c r="U62" s="410"/>
      <c r="V62" s="410"/>
      <c r="W62" s="410"/>
      <c r="X62" s="563">
        <v>0</v>
      </c>
      <c r="Y62" s="411">
        <f t="shared" si="14"/>
        <v>0</v>
      </c>
      <c r="Z62" s="412">
        <f t="shared" si="17"/>
        <v>0</v>
      </c>
      <c r="AA62" s="412">
        <f t="shared" si="17"/>
        <v>0</v>
      </c>
      <c r="AB62" s="412">
        <f t="shared" si="17"/>
        <v>0</v>
      </c>
      <c r="AC62" s="413">
        <f t="shared" si="16"/>
        <v>0</v>
      </c>
      <c r="AD62" s="835"/>
    </row>
    <row r="63" spans="1:30" s="414" customFormat="1" ht="25.5" customHeight="1">
      <c r="A63" s="405">
        <v>2</v>
      </c>
      <c r="B63" s="406">
        <v>2</v>
      </c>
      <c r="C63" s="406">
        <v>7</v>
      </c>
      <c r="D63" s="406">
        <v>2</v>
      </c>
      <c r="E63" s="407" t="s">
        <v>144</v>
      </c>
      <c r="F63" s="561" t="s">
        <v>568</v>
      </c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409"/>
      <c r="R63" s="410"/>
      <c r="S63" s="410"/>
      <c r="T63" s="410"/>
      <c r="U63" s="410"/>
      <c r="V63" s="410"/>
      <c r="W63" s="410"/>
      <c r="X63" s="563">
        <v>0</v>
      </c>
      <c r="Y63" s="411">
        <f t="shared" si="14"/>
        <v>0</v>
      </c>
      <c r="Z63" s="412">
        <f t="shared" si="17"/>
        <v>0</v>
      </c>
      <c r="AA63" s="412">
        <f t="shared" si="17"/>
        <v>0</v>
      </c>
      <c r="AB63" s="412">
        <f t="shared" si="17"/>
        <v>0</v>
      </c>
      <c r="AC63" s="413">
        <f t="shared" si="16"/>
        <v>0</v>
      </c>
      <c r="AD63" s="835"/>
    </row>
    <row r="64" spans="1:30" s="414" customFormat="1" ht="25.5" customHeight="1">
      <c r="A64" s="405">
        <v>2</v>
      </c>
      <c r="B64" s="406">
        <v>2</v>
      </c>
      <c r="C64" s="406">
        <v>7</v>
      </c>
      <c r="D64" s="406">
        <v>2</v>
      </c>
      <c r="E64" s="407" t="s">
        <v>260</v>
      </c>
      <c r="F64" s="561" t="s">
        <v>284</v>
      </c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409"/>
      <c r="R64" s="410"/>
      <c r="S64" s="410"/>
      <c r="T64" s="410"/>
      <c r="U64" s="410"/>
      <c r="V64" s="410"/>
      <c r="W64" s="410"/>
      <c r="X64" s="563">
        <v>0</v>
      </c>
      <c r="Y64" s="411">
        <f t="shared" si="14"/>
        <v>0</v>
      </c>
      <c r="Z64" s="412">
        <f t="shared" si="17"/>
        <v>0</v>
      </c>
      <c r="AA64" s="412">
        <f t="shared" si="17"/>
        <v>0</v>
      </c>
      <c r="AB64" s="412">
        <f t="shared" si="17"/>
        <v>0</v>
      </c>
      <c r="AC64" s="413">
        <f t="shared" si="16"/>
        <v>0</v>
      </c>
      <c r="AD64" s="835"/>
    </row>
    <row r="65" spans="1:30" s="414" customFormat="1" ht="25.5" customHeight="1">
      <c r="A65" s="405">
        <v>2</v>
      </c>
      <c r="B65" s="406">
        <v>2</v>
      </c>
      <c r="C65" s="406">
        <v>8</v>
      </c>
      <c r="D65" s="406">
        <v>2</v>
      </c>
      <c r="E65" s="407"/>
      <c r="F65" s="408" t="s">
        <v>66</v>
      </c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409"/>
      <c r="R65" s="410"/>
      <c r="S65" s="410"/>
      <c r="T65" s="410"/>
      <c r="U65" s="410"/>
      <c r="V65" s="410"/>
      <c r="W65" s="410"/>
      <c r="X65" s="563">
        <v>0</v>
      </c>
      <c r="Y65" s="411">
        <f t="shared" si="11"/>
        <v>0</v>
      </c>
      <c r="Z65" s="412">
        <f t="shared" si="13"/>
        <v>0</v>
      </c>
      <c r="AA65" s="412">
        <f t="shared" si="13"/>
        <v>0</v>
      </c>
      <c r="AB65" s="412">
        <f t="shared" si="13"/>
        <v>0</v>
      </c>
      <c r="AC65" s="413">
        <f t="shared" si="12"/>
        <v>0</v>
      </c>
      <c r="AD65" s="835"/>
    </row>
    <row r="66" spans="1:30" s="414" customFormat="1" ht="25.5" customHeight="1">
      <c r="A66" s="405">
        <v>2</v>
      </c>
      <c r="B66" s="406">
        <v>2</v>
      </c>
      <c r="C66" s="406">
        <v>8</v>
      </c>
      <c r="D66" s="406">
        <v>6</v>
      </c>
      <c r="E66" s="407" t="s">
        <v>259</v>
      </c>
      <c r="F66" s="324" t="s">
        <v>207</v>
      </c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409"/>
      <c r="R66" s="410"/>
      <c r="S66" s="410"/>
      <c r="T66" s="410"/>
      <c r="U66" s="410"/>
      <c r="V66" s="410"/>
      <c r="W66" s="410"/>
      <c r="X66" s="563">
        <v>0</v>
      </c>
      <c r="Y66" s="411">
        <f t="shared" si="11"/>
        <v>0</v>
      </c>
      <c r="Z66" s="412">
        <f t="shared" si="13"/>
        <v>0</v>
      </c>
      <c r="AA66" s="412">
        <f t="shared" si="13"/>
        <v>0</v>
      </c>
      <c r="AB66" s="412">
        <f t="shared" si="13"/>
        <v>0</v>
      </c>
      <c r="AC66" s="413">
        <f t="shared" si="12"/>
        <v>0</v>
      </c>
      <c r="AD66" s="835"/>
    </row>
    <row r="67" spans="1:30" s="414" customFormat="1" ht="25.5" customHeight="1">
      <c r="A67" s="405">
        <v>2</v>
      </c>
      <c r="B67" s="406">
        <v>2</v>
      </c>
      <c r="C67" s="406">
        <v>8</v>
      </c>
      <c r="D67" s="406">
        <v>6</v>
      </c>
      <c r="E67" s="407" t="s">
        <v>262</v>
      </c>
      <c r="F67" s="324" t="s">
        <v>208</v>
      </c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409"/>
      <c r="R67" s="410"/>
      <c r="S67" s="410"/>
      <c r="T67" s="410"/>
      <c r="U67" s="410"/>
      <c r="V67" s="410"/>
      <c r="W67" s="410"/>
      <c r="X67" s="563">
        <v>0</v>
      </c>
      <c r="Y67" s="411">
        <f t="shared" si="11"/>
        <v>0</v>
      </c>
      <c r="Z67" s="412">
        <f t="shared" si="13"/>
        <v>0</v>
      </c>
      <c r="AA67" s="412">
        <f t="shared" si="13"/>
        <v>0</v>
      </c>
      <c r="AB67" s="412">
        <f t="shared" si="13"/>
        <v>0</v>
      </c>
      <c r="AC67" s="413">
        <f t="shared" si="12"/>
        <v>0</v>
      </c>
      <c r="AD67" s="835"/>
    </row>
    <row r="68" spans="1:30" s="414" customFormat="1" ht="25.5" customHeight="1">
      <c r="A68" s="405">
        <v>2</v>
      </c>
      <c r="B68" s="406">
        <v>2</v>
      </c>
      <c r="C68" s="406">
        <v>8</v>
      </c>
      <c r="D68" s="406">
        <v>6</v>
      </c>
      <c r="E68" s="407" t="s">
        <v>261</v>
      </c>
      <c r="F68" s="324" t="s">
        <v>209</v>
      </c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409"/>
      <c r="R68" s="410"/>
      <c r="S68" s="410"/>
      <c r="T68" s="410"/>
      <c r="U68" s="410"/>
      <c r="V68" s="410"/>
      <c r="W68" s="410"/>
      <c r="X68" s="563">
        <v>0</v>
      </c>
      <c r="Y68" s="411">
        <f t="shared" si="11"/>
        <v>0</v>
      </c>
      <c r="Z68" s="412">
        <f t="shared" si="13"/>
        <v>0</v>
      </c>
      <c r="AA68" s="412">
        <f t="shared" si="13"/>
        <v>0</v>
      </c>
      <c r="AB68" s="412">
        <f t="shared" si="13"/>
        <v>0</v>
      </c>
      <c r="AC68" s="413">
        <f t="shared" si="12"/>
        <v>0</v>
      </c>
      <c r="AD68" s="835"/>
    </row>
    <row r="69" spans="1:30" s="414" customFormat="1" ht="25.5" customHeight="1">
      <c r="A69" s="405">
        <v>2</v>
      </c>
      <c r="B69" s="406">
        <v>2</v>
      </c>
      <c r="C69" s="406">
        <v>8</v>
      </c>
      <c r="D69" s="406">
        <v>6</v>
      </c>
      <c r="E69" s="407" t="s">
        <v>258</v>
      </c>
      <c r="F69" s="324" t="s">
        <v>210</v>
      </c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409"/>
      <c r="R69" s="410"/>
      <c r="S69" s="410"/>
      <c r="T69" s="410"/>
      <c r="U69" s="410"/>
      <c r="V69" s="410"/>
      <c r="W69" s="410"/>
      <c r="X69" s="563">
        <v>0</v>
      </c>
      <c r="Y69" s="411">
        <f t="shared" si="11"/>
        <v>0</v>
      </c>
      <c r="Z69" s="412">
        <f t="shared" si="13"/>
        <v>0</v>
      </c>
      <c r="AA69" s="412">
        <f t="shared" si="13"/>
        <v>0</v>
      </c>
      <c r="AB69" s="412">
        <f t="shared" si="13"/>
        <v>0</v>
      </c>
      <c r="AC69" s="413">
        <f t="shared" si="12"/>
        <v>0</v>
      </c>
      <c r="AD69" s="835"/>
    </row>
    <row r="70" spans="1:30" s="602" customFormat="1" ht="25.5" customHeight="1">
      <c r="A70" s="594">
        <v>2</v>
      </c>
      <c r="B70" s="595">
        <v>2</v>
      </c>
      <c r="C70" s="595">
        <v>8</v>
      </c>
      <c r="D70" s="595">
        <v>7</v>
      </c>
      <c r="E70" s="651" t="s">
        <v>263</v>
      </c>
      <c r="F70" s="598" t="s">
        <v>214</v>
      </c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599"/>
      <c r="R70" s="597"/>
      <c r="S70" s="597"/>
      <c r="T70" s="597"/>
      <c r="U70" s="597"/>
      <c r="V70" s="597"/>
      <c r="W70" s="597"/>
      <c r="X70" s="563">
        <v>0</v>
      </c>
      <c r="Y70" s="521">
        <f t="shared" si="11"/>
        <v>0</v>
      </c>
      <c r="Z70" s="600">
        <f t="shared" si="13"/>
        <v>0</v>
      </c>
      <c r="AA70" s="600">
        <f t="shared" si="13"/>
        <v>0</v>
      </c>
      <c r="AB70" s="600">
        <f t="shared" si="13"/>
        <v>0</v>
      </c>
      <c r="AC70" s="601">
        <f t="shared" si="12"/>
        <v>0</v>
      </c>
      <c r="AD70" s="824"/>
    </row>
    <row r="71" spans="1:30" s="602" customFormat="1" ht="25.5" customHeight="1">
      <c r="A71" s="594">
        <v>2</v>
      </c>
      <c r="B71" s="595">
        <v>2</v>
      </c>
      <c r="C71" s="595">
        <v>8</v>
      </c>
      <c r="D71" s="595">
        <v>7</v>
      </c>
      <c r="E71" s="651" t="s">
        <v>260</v>
      </c>
      <c r="F71" s="408" t="s">
        <v>213</v>
      </c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599"/>
      <c r="R71" s="597"/>
      <c r="S71" s="597"/>
      <c r="T71" s="597"/>
      <c r="U71" s="597"/>
      <c r="V71" s="597"/>
      <c r="W71" s="597"/>
      <c r="X71" s="563">
        <v>500000</v>
      </c>
      <c r="Y71" s="521">
        <f t="shared" si="11"/>
        <v>125000</v>
      </c>
      <c r="Z71" s="600">
        <f t="shared" ref="Z71:AB72" si="18">+Y71</f>
        <v>125000</v>
      </c>
      <c r="AA71" s="600">
        <f t="shared" si="18"/>
        <v>125000</v>
      </c>
      <c r="AB71" s="600">
        <f t="shared" si="18"/>
        <v>125000</v>
      </c>
      <c r="AC71" s="601">
        <f t="shared" si="12"/>
        <v>500000</v>
      </c>
      <c r="AD71" s="824"/>
    </row>
    <row r="72" spans="1:30" s="414" customFormat="1" ht="25.5" customHeight="1">
      <c r="A72" s="405">
        <v>2</v>
      </c>
      <c r="B72" s="406">
        <v>2</v>
      </c>
      <c r="C72" s="406">
        <v>8</v>
      </c>
      <c r="D72" s="406">
        <v>9</v>
      </c>
      <c r="E72" s="407" t="s">
        <v>263</v>
      </c>
      <c r="F72" s="324" t="s">
        <v>191</v>
      </c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409"/>
      <c r="R72" s="410"/>
      <c r="S72" s="410"/>
      <c r="T72" s="410"/>
      <c r="U72" s="410"/>
      <c r="V72" s="410"/>
      <c r="W72" s="410"/>
      <c r="X72" s="563">
        <v>0</v>
      </c>
      <c r="Y72" s="521">
        <f>+X72/4</f>
        <v>0</v>
      </c>
      <c r="Z72" s="600">
        <f t="shared" si="18"/>
        <v>0</v>
      </c>
      <c r="AA72" s="600">
        <f t="shared" si="18"/>
        <v>0</v>
      </c>
      <c r="AB72" s="600">
        <f t="shared" si="18"/>
        <v>0</v>
      </c>
      <c r="AC72" s="601">
        <f>+Y72+Z72+AA72+AB72</f>
        <v>0</v>
      </c>
      <c r="AD72" s="835"/>
    </row>
    <row r="73" spans="1:30" s="575" customFormat="1" ht="25.5" customHeight="1" thickBot="1">
      <c r="A73" s="603"/>
      <c r="B73" s="406"/>
      <c r="C73" s="406"/>
      <c r="D73" s="406"/>
      <c r="E73" s="407"/>
      <c r="F73" s="408"/>
      <c r="G73" s="324"/>
      <c r="H73" s="324"/>
      <c r="I73" s="324"/>
      <c r="J73" s="307"/>
      <c r="K73" s="307"/>
      <c r="L73" s="307"/>
      <c r="M73" s="307"/>
      <c r="N73" s="307"/>
      <c r="O73" s="307"/>
      <c r="P73" s="307"/>
      <c r="Q73" s="652"/>
      <c r="R73" s="653"/>
      <c r="S73" s="653"/>
      <c r="T73" s="653"/>
      <c r="U73" s="653"/>
      <c r="V73" s="653"/>
      <c r="W73" s="653"/>
      <c r="X73" s="563"/>
      <c r="Y73" s="654"/>
      <c r="Z73" s="655"/>
      <c r="AA73" s="655"/>
      <c r="AB73" s="655"/>
      <c r="AC73" s="656"/>
      <c r="AD73" s="824"/>
    </row>
    <row r="74" spans="1:30" s="575" customFormat="1" ht="25.5" customHeight="1">
      <c r="A74" s="584"/>
      <c r="B74" s="584"/>
      <c r="C74" s="584"/>
      <c r="D74" s="584"/>
      <c r="E74" s="586"/>
      <c r="F74" s="588"/>
      <c r="G74" s="588"/>
      <c r="H74" s="588"/>
      <c r="I74" s="588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674"/>
      <c r="Y74" s="675"/>
      <c r="Z74" s="676"/>
      <c r="AA74" s="676"/>
      <c r="AB74" s="676"/>
      <c r="AC74" s="676"/>
      <c r="AD74" s="824"/>
    </row>
    <row r="75" spans="1:30" s="324" customFormat="1" ht="25.5" customHeight="1" thickBot="1">
      <c r="A75" s="658">
        <v>2</v>
      </c>
      <c r="B75" s="650">
        <v>3</v>
      </c>
      <c r="C75" s="650"/>
      <c r="D75" s="604"/>
      <c r="E75" s="605"/>
      <c r="F75" s="1096" t="s">
        <v>145</v>
      </c>
      <c r="G75" s="1093"/>
      <c r="H75" s="1093"/>
      <c r="I75" s="1093"/>
      <c r="J75" s="1093"/>
      <c r="K75" s="1093"/>
      <c r="L75" s="1093"/>
      <c r="M75" s="1093"/>
      <c r="N75" s="1093"/>
      <c r="O75" s="1093"/>
      <c r="P75" s="1093"/>
      <c r="Q75" s="1093"/>
      <c r="R75" s="607"/>
      <c r="S75" s="607"/>
      <c r="T75" s="607"/>
      <c r="U75" s="607"/>
      <c r="V75" s="607"/>
      <c r="W75" s="607"/>
      <c r="X75" s="677">
        <f t="shared" ref="X75:AC75" si="19">SUM(X76:X91)</f>
        <v>500000</v>
      </c>
      <c r="Y75" s="678">
        <f t="shared" si="19"/>
        <v>125000</v>
      </c>
      <c r="Z75" s="678">
        <f t="shared" si="19"/>
        <v>125000</v>
      </c>
      <c r="AA75" s="678">
        <f t="shared" si="19"/>
        <v>125000</v>
      </c>
      <c r="AB75" s="678">
        <f t="shared" si="19"/>
        <v>125000</v>
      </c>
      <c r="AC75" s="679">
        <f t="shared" si="19"/>
        <v>500000</v>
      </c>
      <c r="AD75" s="826"/>
    </row>
    <row r="76" spans="1:30" s="414" customFormat="1" ht="25.5" customHeight="1">
      <c r="A76" s="633">
        <v>2</v>
      </c>
      <c r="B76" s="585">
        <v>3</v>
      </c>
      <c r="C76" s="585">
        <v>1</v>
      </c>
      <c r="D76" s="585"/>
      <c r="E76" s="586"/>
      <c r="F76" s="587" t="s">
        <v>67</v>
      </c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9"/>
      <c r="S76" s="590"/>
      <c r="T76" s="589"/>
      <c r="U76" s="590"/>
      <c r="V76" s="589"/>
      <c r="W76" s="591"/>
      <c r="X76" s="680"/>
      <c r="Y76" s="592"/>
      <c r="Z76" s="592"/>
      <c r="AA76" s="592"/>
      <c r="AB76" s="592"/>
      <c r="AC76" s="332"/>
      <c r="AD76" s="835"/>
    </row>
    <row r="77" spans="1:30" s="414" customFormat="1" ht="25.5" customHeight="1">
      <c r="A77" s="405">
        <v>2</v>
      </c>
      <c r="B77" s="406">
        <v>3</v>
      </c>
      <c r="C77" s="406">
        <v>1</v>
      </c>
      <c r="D77" s="406">
        <v>1</v>
      </c>
      <c r="E77" s="407" t="s">
        <v>259</v>
      </c>
      <c r="F77" s="408" t="s">
        <v>68</v>
      </c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408"/>
      <c r="S77" s="409"/>
      <c r="T77" s="408"/>
      <c r="U77" s="409"/>
      <c r="V77" s="408"/>
      <c r="W77" s="410"/>
      <c r="X77" s="521">
        <v>0</v>
      </c>
      <c r="Y77" s="411">
        <f t="shared" ref="Y77:Y91" si="20">+X77/4</f>
        <v>0</v>
      </c>
      <c r="Z77" s="412">
        <f>+Y77</f>
        <v>0</v>
      </c>
      <c r="AA77" s="412">
        <f>+Z77</f>
        <v>0</v>
      </c>
      <c r="AB77" s="412">
        <f>+AA77</f>
        <v>0</v>
      </c>
      <c r="AC77" s="413">
        <f t="shared" ref="AC77:AC91" si="21">+Y77+Z77+AA77+AB77</f>
        <v>0</v>
      </c>
      <c r="AD77" s="835"/>
    </row>
    <row r="78" spans="1:30" s="414" customFormat="1" ht="25.5" customHeight="1">
      <c r="A78" s="405">
        <v>2</v>
      </c>
      <c r="B78" s="406">
        <v>3</v>
      </c>
      <c r="C78" s="406">
        <v>2</v>
      </c>
      <c r="D78" s="406">
        <v>1</v>
      </c>
      <c r="E78" s="515"/>
      <c r="F78" s="408" t="s">
        <v>70</v>
      </c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408"/>
      <c r="S78" s="409"/>
      <c r="T78" s="408"/>
      <c r="U78" s="409"/>
      <c r="V78" s="408"/>
      <c r="W78" s="410"/>
      <c r="X78" s="521">
        <v>0</v>
      </c>
      <c r="Y78" s="411">
        <f t="shared" si="20"/>
        <v>0</v>
      </c>
      <c r="Z78" s="412">
        <f t="shared" ref="Z78:AB91" si="22">+Y78</f>
        <v>0</v>
      </c>
      <c r="AA78" s="412">
        <f t="shared" si="22"/>
        <v>0</v>
      </c>
      <c r="AB78" s="412">
        <f t="shared" si="22"/>
        <v>0</v>
      </c>
      <c r="AC78" s="413">
        <f t="shared" si="21"/>
        <v>0</v>
      </c>
      <c r="AD78" s="835"/>
    </row>
    <row r="79" spans="1:30" s="414" customFormat="1" ht="25.5" customHeight="1">
      <c r="A79" s="405">
        <v>2</v>
      </c>
      <c r="B79" s="406">
        <v>3</v>
      </c>
      <c r="C79" s="406">
        <v>2</v>
      </c>
      <c r="D79" s="406">
        <v>2</v>
      </c>
      <c r="E79" s="515"/>
      <c r="F79" s="410" t="s">
        <v>100</v>
      </c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408"/>
      <c r="S79" s="409"/>
      <c r="T79" s="408"/>
      <c r="U79" s="409"/>
      <c r="V79" s="408"/>
      <c r="W79" s="410"/>
      <c r="X79" s="521">
        <v>0</v>
      </c>
      <c r="Y79" s="411">
        <f t="shared" si="20"/>
        <v>0</v>
      </c>
      <c r="Z79" s="412">
        <f t="shared" si="22"/>
        <v>0</v>
      </c>
      <c r="AA79" s="412">
        <f t="shared" si="22"/>
        <v>0</v>
      </c>
      <c r="AB79" s="412">
        <f t="shared" si="22"/>
        <v>0</v>
      </c>
      <c r="AC79" s="413">
        <f t="shared" si="21"/>
        <v>0</v>
      </c>
      <c r="AD79" s="835"/>
    </row>
    <row r="80" spans="1:30" s="414" customFormat="1" ht="25.5" customHeight="1">
      <c r="A80" s="405">
        <v>2</v>
      </c>
      <c r="B80" s="406">
        <v>3</v>
      </c>
      <c r="C80" s="406">
        <v>2</v>
      </c>
      <c r="D80" s="406">
        <v>3</v>
      </c>
      <c r="E80" s="515" t="s">
        <v>259</v>
      </c>
      <c r="F80" s="408" t="s">
        <v>275</v>
      </c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408"/>
      <c r="S80" s="409"/>
      <c r="T80" s="408"/>
      <c r="U80" s="409"/>
      <c r="V80" s="408"/>
      <c r="W80" s="410"/>
      <c r="X80" s="521">
        <v>0</v>
      </c>
      <c r="Y80" s="411">
        <f>+X80/4</f>
        <v>0</v>
      </c>
      <c r="Z80" s="412">
        <f>+Y80</f>
        <v>0</v>
      </c>
      <c r="AA80" s="412">
        <f>+Z80</f>
        <v>0</v>
      </c>
      <c r="AB80" s="412">
        <f>+AA80</f>
        <v>0</v>
      </c>
      <c r="AC80" s="413">
        <f>+Y80+Z80+AA80+AB80</f>
        <v>0</v>
      </c>
      <c r="AD80" s="835"/>
    </row>
    <row r="81" spans="1:30" s="414" customFormat="1" ht="25.5" customHeight="1">
      <c r="A81" s="405">
        <v>2</v>
      </c>
      <c r="B81" s="406">
        <v>3</v>
      </c>
      <c r="C81" s="406">
        <v>3</v>
      </c>
      <c r="D81" s="406">
        <v>1</v>
      </c>
      <c r="E81" s="515"/>
      <c r="F81" s="408" t="s">
        <v>72</v>
      </c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408"/>
      <c r="S81" s="409"/>
      <c r="T81" s="408"/>
      <c r="U81" s="409"/>
      <c r="V81" s="408"/>
      <c r="W81" s="410"/>
      <c r="X81" s="521">
        <v>0</v>
      </c>
      <c r="Y81" s="411">
        <f t="shared" si="20"/>
        <v>0</v>
      </c>
      <c r="Z81" s="412">
        <f t="shared" si="22"/>
        <v>0</v>
      </c>
      <c r="AA81" s="412">
        <f t="shared" si="22"/>
        <v>0</v>
      </c>
      <c r="AB81" s="412">
        <f t="shared" si="22"/>
        <v>0</v>
      </c>
      <c r="AC81" s="413">
        <f t="shared" si="21"/>
        <v>0</v>
      </c>
      <c r="AD81" s="835"/>
    </row>
    <row r="82" spans="1:30" s="414" customFormat="1" ht="25.5" customHeight="1">
      <c r="A82" s="405">
        <v>2</v>
      </c>
      <c r="B82" s="406">
        <v>3</v>
      </c>
      <c r="C82" s="406">
        <v>3</v>
      </c>
      <c r="D82" s="406">
        <v>3</v>
      </c>
      <c r="E82" s="515"/>
      <c r="F82" s="408" t="s">
        <v>125</v>
      </c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408"/>
      <c r="S82" s="409"/>
      <c r="T82" s="408"/>
      <c r="U82" s="409"/>
      <c r="V82" s="408"/>
      <c r="W82" s="410"/>
      <c r="X82" s="521">
        <v>0</v>
      </c>
      <c r="Y82" s="411">
        <f t="shared" si="20"/>
        <v>0</v>
      </c>
      <c r="Z82" s="412">
        <f t="shared" si="22"/>
        <v>0</v>
      </c>
      <c r="AA82" s="412">
        <f t="shared" si="22"/>
        <v>0</v>
      </c>
      <c r="AB82" s="412">
        <f t="shared" si="22"/>
        <v>0</v>
      </c>
      <c r="AC82" s="413">
        <f t="shared" si="21"/>
        <v>0</v>
      </c>
      <c r="AD82" s="835"/>
    </row>
    <row r="83" spans="1:30" s="414" customFormat="1" ht="25.5" customHeight="1">
      <c r="A83" s="405">
        <v>2</v>
      </c>
      <c r="B83" s="406">
        <v>3</v>
      </c>
      <c r="C83" s="406">
        <v>3</v>
      </c>
      <c r="D83" s="406">
        <v>4</v>
      </c>
      <c r="E83" s="515"/>
      <c r="F83" s="408" t="s">
        <v>73</v>
      </c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408"/>
      <c r="S83" s="409"/>
      <c r="T83" s="408"/>
      <c r="U83" s="409"/>
      <c r="V83" s="408"/>
      <c r="W83" s="410"/>
      <c r="X83" s="521">
        <v>0</v>
      </c>
      <c r="Y83" s="411">
        <f t="shared" si="20"/>
        <v>0</v>
      </c>
      <c r="Z83" s="412">
        <f t="shared" si="22"/>
        <v>0</v>
      </c>
      <c r="AA83" s="412">
        <f t="shared" si="22"/>
        <v>0</v>
      </c>
      <c r="AB83" s="412">
        <f t="shared" si="22"/>
        <v>0</v>
      </c>
      <c r="AC83" s="413">
        <f t="shared" si="21"/>
        <v>0</v>
      </c>
      <c r="AD83" s="835"/>
    </row>
    <row r="84" spans="1:30" s="414" customFormat="1" ht="25.5" customHeight="1">
      <c r="A84" s="405">
        <v>2</v>
      </c>
      <c r="B84" s="406">
        <v>3</v>
      </c>
      <c r="C84" s="406">
        <v>5</v>
      </c>
      <c r="D84" s="406">
        <v>5</v>
      </c>
      <c r="E84" s="407" t="s">
        <v>259</v>
      </c>
      <c r="F84" s="408" t="s">
        <v>257</v>
      </c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408"/>
      <c r="S84" s="409"/>
      <c r="T84" s="408"/>
      <c r="U84" s="409"/>
      <c r="V84" s="408"/>
      <c r="W84" s="410"/>
      <c r="X84" s="521">
        <v>0</v>
      </c>
      <c r="Y84" s="411">
        <f>+X84/4</f>
        <v>0</v>
      </c>
      <c r="Z84" s="412">
        <f t="shared" si="22"/>
        <v>0</v>
      </c>
      <c r="AA84" s="412">
        <f t="shared" si="22"/>
        <v>0</v>
      </c>
      <c r="AB84" s="412">
        <f t="shared" si="22"/>
        <v>0</v>
      </c>
      <c r="AC84" s="413">
        <f>+Y84+Z84+AA84+AB84</f>
        <v>0</v>
      </c>
      <c r="AD84" s="835"/>
    </row>
    <row r="85" spans="1:30" s="414" customFormat="1" ht="25.5" customHeight="1">
      <c r="A85" s="405">
        <v>2</v>
      </c>
      <c r="B85" s="406">
        <v>3</v>
      </c>
      <c r="C85" s="406">
        <v>6</v>
      </c>
      <c r="D85" s="406">
        <v>3</v>
      </c>
      <c r="E85" s="407" t="s">
        <v>258</v>
      </c>
      <c r="F85" s="408" t="s">
        <v>265</v>
      </c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408"/>
      <c r="S85" s="409"/>
      <c r="T85" s="408"/>
      <c r="U85" s="409"/>
      <c r="V85" s="408"/>
      <c r="W85" s="410"/>
      <c r="X85" s="521">
        <v>0</v>
      </c>
      <c r="Y85" s="411">
        <f>+X85/4</f>
        <v>0</v>
      </c>
      <c r="Z85" s="412">
        <f t="shared" si="22"/>
        <v>0</v>
      </c>
      <c r="AA85" s="412">
        <f t="shared" si="22"/>
        <v>0</v>
      </c>
      <c r="AB85" s="412">
        <f t="shared" si="22"/>
        <v>0</v>
      </c>
      <c r="AC85" s="413">
        <f>+Y85+Z85+AA85+AB85</f>
        <v>0</v>
      </c>
      <c r="AD85" s="835"/>
    </row>
    <row r="86" spans="1:30" s="414" customFormat="1" ht="25.5" customHeight="1">
      <c r="A86" s="405">
        <v>2</v>
      </c>
      <c r="B86" s="406">
        <v>3</v>
      </c>
      <c r="C86" s="406">
        <v>7</v>
      </c>
      <c r="D86" s="406">
        <v>1</v>
      </c>
      <c r="E86" s="407" t="s">
        <v>259</v>
      </c>
      <c r="F86" s="408" t="s">
        <v>192</v>
      </c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408"/>
      <c r="S86" s="409"/>
      <c r="T86" s="408"/>
      <c r="U86" s="409"/>
      <c r="V86" s="408"/>
      <c r="W86" s="410"/>
      <c r="X86" s="521">
        <v>500000</v>
      </c>
      <c r="Y86" s="411">
        <f t="shared" si="20"/>
        <v>125000</v>
      </c>
      <c r="Z86" s="412">
        <f t="shared" si="22"/>
        <v>125000</v>
      </c>
      <c r="AA86" s="412">
        <f t="shared" si="22"/>
        <v>125000</v>
      </c>
      <c r="AB86" s="412">
        <f t="shared" si="22"/>
        <v>125000</v>
      </c>
      <c r="AC86" s="413">
        <f t="shared" si="21"/>
        <v>500000</v>
      </c>
      <c r="AD86" s="835"/>
    </row>
    <row r="87" spans="1:30" s="414" customFormat="1" ht="25.5" customHeight="1">
      <c r="A87" s="405">
        <v>2</v>
      </c>
      <c r="B87" s="406">
        <v>3</v>
      </c>
      <c r="C87" s="406">
        <v>7</v>
      </c>
      <c r="D87" s="406">
        <v>1</v>
      </c>
      <c r="E87" s="515" t="s">
        <v>262</v>
      </c>
      <c r="F87" s="408" t="s">
        <v>193</v>
      </c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408"/>
      <c r="S87" s="409"/>
      <c r="T87" s="408"/>
      <c r="U87" s="409"/>
      <c r="V87" s="408"/>
      <c r="W87" s="410"/>
      <c r="X87" s="521">
        <v>0</v>
      </c>
      <c r="Y87" s="411">
        <f>+X87/4</f>
        <v>0</v>
      </c>
      <c r="Z87" s="412">
        <f t="shared" si="22"/>
        <v>0</v>
      </c>
      <c r="AA87" s="412">
        <f t="shared" si="22"/>
        <v>0</v>
      </c>
      <c r="AB87" s="412">
        <f t="shared" si="22"/>
        <v>0</v>
      </c>
      <c r="AC87" s="413">
        <f>+Y87+Z87+AA87+AB87</f>
        <v>0</v>
      </c>
      <c r="AD87" s="835"/>
    </row>
    <row r="88" spans="1:30" s="414" customFormat="1" ht="25.5" customHeight="1">
      <c r="A88" s="405">
        <v>2</v>
      </c>
      <c r="B88" s="406">
        <v>3</v>
      </c>
      <c r="C88" s="406">
        <v>9</v>
      </c>
      <c r="D88" s="406">
        <v>1</v>
      </c>
      <c r="E88" s="515"/>
      <c r="F88" s="408" t="s">
        <v>76</v>
      </c>
      <c r="G88" s="324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408"/>
      <c r="S88" s="409"/>
      <c r="T88" s="408"/>
      <c r="U88" s="409"/>
      <c r="V88" s="408"/>
      <c r="W88" s="410"/>
      <c r="X88" s="521">
        <v>0</v>
      </c>
      <c r="Y88" s="411">
        <f t="shared" si="20"/>
        <v>0</v>
      </c>
      <c r="Z88" s="412">
        <f t="shared" si="22"/>
        <v>0</v>
      </c>
      <c r="AA88" s="412">
        <f t="shared" si="22"/>
        <v>0</v>
      </c>
      <c r="AB88" s="412">
        <f t="shared" si="22"/>
        <v>0</v>
      </c>
      <c r="AC88" s="413">
        <f t="shared" si="21"/>
        <v>0</v>
      </c>
      <c r="AD88" s="835"/>
    </row>
    <row r="89" spans="1:30" s="414" customFormat="1" ht="25.5" customHeight="1">
      <c r="A89" s="405">
        <v>2</v>
      </c>
      <c r="B89" s="406">
        <v>3</v>
      </c>
      <c r="C89" s="406">
        <v>9</v>
      </c>
      <c r="D89" s="406">
        <v>2</v>
      </c>
      <c r="E89" s="515"/>
      <c r="F89" s="408" t="s">
        <v>215</v>
      </c>
      <c r="G89" s="324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408"/>
      <c r="S89" s="409"/>
      <c r="T89" s="408"/>
      <c r="U89" s="409"/>
      <c r="V89" s="408"/>
      <c r="W89" s="410"/>
      <c r="X89" s="563">
        <v>0</v>
      </c>
      <c r="Y89" s="411">
        <f t="shared" si="20"/>
        <v>0</v>
      </c>
      <c r="Z89" s="412">
        <f t="shared" si="22"/>
        <v>0</v>
      </c>
      <c r="AA89" s="412">
        <f t="shared" si="22"/>
        <v>0</v>
      </c>
      <c r="AB89" s="412">
        <f t="shared" si="22"/>
        <v>0</v>
      </c>
      <c r="AC89" s="413">
        <f t="shared" si="21"/>
        <v>0</v>
      </c>
      <c r="AD89" s="835"/>
    </row>
    <row r="90" spans="1:30" s="414" customFormat="1" ht="25.5" customHeight="1">
      <c r="A90" s="405">
        <v>2</v>
      </c>
      <c r="B90" s="406">
        <v>3</v>
      </c>
      <c r="C90" s="406">
        <v>9</v>
      </c>
      <c r="D90" s="406">
        <v>6</v>
      </c>
      <c r="E90" s="515"/>
      <c r="F90" s="408" t="s">
        <v>77</v>
      </c>
      <c r="G90" s="324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408"/>
      <c r="S90" s="409"/>
      <c r="T90" s="408"/>
      <c r="U90" s="409"/>
      <c r="V90" s="408"/>
      <c r="W90" s="410"/>
      <c r="X90" s="521">
        <v>0</v>
      </c>
      <c r="Y90" s="411">
        <f t="shared" si="20"/>
        <v>0</v>
      </c>
      <c r="Z90" s="412">
        <f t="shared" si="22"/>
        <v>0</v>
      </c>
      <c r="AA90" s="412">
        <f t="shared" si="22"/>
        <v>0</v>
      </c>
      <c r="AB90" s="412">
        <f t="shared" si="22"/>
        <v>0</v>
      </c>
      <c r="AC90" s="413">
        <f t="shared" si="21"/>
        <v>0</v>
      </c>
      <c r="AD90" s="835"/>
    </row>
    <row r="91" spans="1:30" s="414" customFormat="1" ht="25.5" customHeight="1">
      <c r="A91" s="405">
        <v>2</v>
      </c>
      <c r="B91" s="406">
        <v>3</v>
      </c>
      <c r="C91" s="406">
        <v>9</v>
      </c>
      <c r="D91" s="406">
        <v>9</v>
      </c>
      <c r="E91" s="515" t="s">
        <v>259</v>
      </c>
      <c r="F91" s="408" t="s">
        <v>109</v>
      </c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408"/>
      <c r="S91" s="409"/>
      <c r="T91" s="408"/>
      <c r="U91" s="409"/>
      <c r="V91" s="408"/>
      <c r="W91" s="410"/>
      <c r="X91" s="521">
        <v>0</v>
      </c>
      <c r="Y91" s="411">
        <f t="shared" si="20"/>
        <v>0</v>
      </c>
      <c r="Z91" s="412">
        <f t="shared" si="22"/>
        <v>0</v>
      </c>
      <c r="AA91" s="412">
        <f t="shared" si="22"/>
        <v>0</v>
      </c>
      <c r="AB91" s="412">
        <f t="shared" si="22"/>
        <v>0</v>
      </c>
      <c r="AC91" s="413">
        <f t="shared" si="21"/>
        <v>0</v>
      </c>
      <c r="AD91" s="835"/>
    </row>
    <row r="92" spans="1:30" s="324" customFormat="1" ht="25.5" customHeight="1" thickBot="1">
      <c r="A92" s="603"/>
      <c r="B92" s="604"/>
      <c r="C92" s="604"/>
      <c r="D92" s="604"/>
      <c r="E92" s="647"/>
      <c r="F92" s="408"/>
      <c r="Q92" s="409"/>
      <c r="R92" s="408"/>
      <c r="S92" s="409"/>
      <c r="T92" s="408"/>
      <c r="U92" s="409"/>
      <c r="V92" s="408"/>
      <c r="W92" s="410"/>
      <c r="X92" s="521"/>
      <c r="Y92" s="411"/>
      <c r="Z92" s="412"/>
      <c r="AA92" s="412"/>
      <c r="AB92" s="412"/>
      <c r="AC92" s="413"/>
      <c r="AD92" s="826"/>
    </row>
    <row r="93" spans="1:30" s="324" customFormat="1" ht="25.5" customHeight="1" thickBot="1">
      <c r="A93" s="658">
        <v>2</v>
      </c>
      <c r="B93" s="650">
        <v>6</v>
      </c>
      <c r="C93" s="650"/>
      <c r="D93" s="604"/>
      <c r="E93" s="605"/>
      <c r="F93" s="1063" t="s">
        <v>110</v>
      </c>
      <c r="G93" s="1064"/>
      <c r="H93" s="1064"/>
      <c r="I93" s="1064"/>
      <c r="J93" s="1064"/>
      <c r="K93" s="1064"/>
      <c r="L93" s="1064"/>
      <c r="M93" s="1064"/>
      <c r="N93" s="1064"/>
      <c r="O93" s="1064"/>
      <c r="P93" s="1064"/>
      <c r="Q93" s="1065"/>
      <c r="R93" s="608"/>
      <c r="S93" s="609"/>
      <c r="T93" s="608"/>
      <c r="U93" s="609"/>
      <c r="V93" s="608"/>
      <c r="W93" s="610"/>
      <c r="X93" s="681">
        <f t="shared" ref="X93:AC93" si="23">SUM(X94:X102)</f>
        <v>0</v>
      </c>
      <c r="Y93" s="659">
        <f t="shared" si="23"/>
        <v>0</v>
      </c>
      <c r="Z93" s="659">
        <f t="shared" si="23"/>
        <v>0</v>
      </c>
      <c r="AA93" s="659">
        <f t="shared" si="23"/>
        <v>0</v>
      </c>
      <c r="AB93" s="659">
        <f t="shared" si="23"/>
        <v>0</v>
      </c>
      <c r="AC93" s="557">
        <f t="shared" si="23"/>
        <v>0</v>
      </c>
      <c r="AD93" s="826"/>
    </row>
    <row r="94" spans="1:30" s="324" customFormat="1" ht="25.5" customHeight="1">
      <c r="A94" s="405">
        <v>2</v>
      </c>
      <c r="B94" s="406">
        <v>6</v>
      </c>
      <c r="C94" s="406">
        <v>1</v>
      </c>
      <c r="D94" s="406">
        <v>1</v>
      </c>
      <c r="E94" s="515"/>
      <c r="F94" s="408" t="s">
        <v>216</v>
      </c>
      <c r="Q94" s="409"/>
      <c r="R94" s="408"/>
      <c r="S94" s="409"/>
      <c r="T94" s="408"/>
      <c r="U94" s="409"/>
      <c r="V94" s="408"/>
      <c r="W94" s="410"/>
      <c r="X94" s="521">
        <v>0</v>
      </c>
      <c r="Y94" s="411"/>
      <c r="Z94" s="410"/>
      <c r="AA94" s="410"/>
      <c r="AB94" s="410"/>
      <c r="AC94" s="519"/>
      <c r="AD94" s="826"/>
    </row>
    <row r="95" spans="1:30" s="324" customFormat="1" ht="25.5" customHeight="1">
      <c r="A95" s="405">
        <v>2</v>
      </c>
      <c r="B95" s="406">
        <v>6</v>
      </c>
      <c r="C95" s="406">
        <v>1</v>
      </c>
      <c r="D95" s="406">
        <v>2</v>
      </c>
      <c r="E95" s="515"/>
      <c r="F95" s="408" t="s">
        <v>217</v>
      </c>
      <c r="Q95" s="409"/>
      <c r="R95" s="408"/>
      <c r="S95" s="409"/>
      <c r="T95" s="408"/>
      <c r="U95" s="409"/>
      <c r="V95" s="408"/>
      <c r="W95" s="410"/>
      <c r="X95" s="521">
        <v>0</v>
      </c>
      <c r="Y95" s="411">
        <f t="shared" ref="Y95:Y102" si="24">+X95/4</f>
        <v>0</v>
      </c>
      <c r="Z95" s="412">
        <f t="shared" ref="Z95:AB102" si="25">+Y95</f>
        <v>0</v>
      </c>
      <c r="AA95" s="412">
        <f t="shared" si="25"/>
        <v>0</v>
      </c>
      <c r="AB95" s="412">
        <f t="shared" si="25"/>
        <v>0</v>
      </c>
      <c r="AC95" s="413">
        <f t="shared" ref="AC95:AC102" si="26">+Y95+Z95+AA95+AB95</f>
        <v>0</v>
      </c>
      <c r="AD95" s="826"/>
    </row>
    <row r="96" spans="1:30" s="324" customFormat="1" ht="25.5" customHeight="1">
      <c r="A96" s="405">
        <v>2</v>
      </c>
      <c r="B96" s="406">
        <v>6</v>
      </c>
      <c r="C96" s="406">
        <v>1</v>
      </c>
      <c r="D96" s="406">
        <v>3</v>
      </c>
      <c r="E96" s="515"/>
      <c r="F96" s="408" t="s">
        <v>112</v>
      </c>
      <c r="Q96" s="409"/>
      <c r="R96" s="408"/>
      <c r="S96" s="409"/>
      <c r="T96" s="408"/>
      <c r="U96" s="409"/>
      <c r="V96" s="408"/>
      <c r="W96" s="410"/>
      <c r="X96" s="521">
        <v>0</v>
      </c>
      <c r="Y96" s="411">
        <f t="shared" si="24"/>
        <v>0</v>
      </c>
      <c r="Z96" s="412">
        <f t="shared" si="25"/>
        <v>0</v>
      </c>
      <c r="AA96" s="412">
        <f t="shared" si="25"/>
        <v>0</v>
      </c>
      <c r="AB96" s="412">
        <f t="shared" si="25"/>
        <v>0</v>
      </c>
      <c r="AC96" s="413">
        <f t="shared" si="26"/>
        <v>0</v>
      </c>
      <c r="AD96" s="826"/>
    </row>
    <row r="97" spans="1:30" s="324" customFormat="1" ht="25.5" customHeight="1">
      <c r="A97" s="405">
        <v>2</v>
      </c>
      <c r="B97" s="406">
        <v>6</v>
      </c>
      <c r="C97" s="406">
        <v>1</v>
      </c>
      <c r="D97" s="406">
        <v>4</v>
      </c>
      <c r="E97" s="515"/>
      <c r="F97" s="408" t="s">
        <v>218</v>
      </c>
      <c r="Q97" s="409"/>
      <c r="R97" s="408"/>
      <c r="S97" s="409"/>
      <c r="T97" s="408"/>
      <c r="U97" s="409"/>
      <c r="V97" s="408"/>
      <c r="W97" s="410"/>
      <c r="X97" s="521">
        <v>0</v>
      </c>
      <c r="Y97" s="411">
        <f t="shared" si="24"/>
        <v>0</v>
      </c>
      <c r="Z97" s="412">
        <f t="shared" si="25"/>
        <v>0</v>
      </c>
      <c r="AA97" s="412">
        <f t="shared" si="25"/>
        <v>0</v>
      </c>
      <c r="AB97" s="412">
        <f t="shared" si="25"/>
        <v>0</v>
      </c>
      <c r="AC97" s="413">
        <f t="shared" si="26"/>
        <v>0</v>
      </c>
      <c r="AD97" s="826"/>
    </row>
    <row r="98" spans="1:30" s="324" customFormat="1" ht="25.5" customHeight="1">
      <c r="A98" s="405">
        <v>2</v>
      </c>
      <c r="B98" s="406">
        <v>6</v>
      </c>
      <c r="C98" s="406">
        <v>4</v>
      </c>
      <c r="D98" s="406">
        <v>1</v>
      </c>
      <c r="E98" s="515"/>
      <c r="F98" s="408" t="s">
        <v>250</v>
      </c>
      <c r="Q98" s="409"/>
      <c r="R98" s="408"/>
      <c r="S98" s="409"/>
      <c r="T98" s="408"/>
      <c r="U98" s="409"/>
      <c r="V98" s="408"/>
      <c r="W98" s="410"/>
      <c r="X98" s="521">
        <v>0</v>
      </c>
      <c r="Y98" s="411">
        <f>+X98/4</f>
        <v>0</v>
      </c>
      <c r="Z98" s="412">
        <f t="shared" si="25"/>
        <v>0</v>
      </c>
      <c r="AA98" s="412">
        <f t="shared" si="25"/>
        <v>0</v>
      </c>
      <c r="AB98" s="412">
        <f t="shared" si="25"/>
        <v>0</v>
      </c>
      <c r="AC98" s="413">
        <f t="shared" si="26"/>
        <v>0</v>
      </c>
      <c r="AD98" s="826"/>
    </row>
    <row r="99" spans="1:30" s="324" customFormat="1" ht="25.5" customHeight="1">
      <c r="A99" s="405">
        <v>2</v>
      </c>
      <c r="B99" s="406">
        <v>6</v>
      </c>
      <c r="C99" s="406">
        <v>5</v>
      </c>
      <c r="D99" s="406">
        <v>7</v>
      </c>
      <c r="E99" s="515"/>
      <c r="F99" s="408" t="s">
        <v>268</v>
      </c>
      <c r="Q99" s="409"/>
      <c r="R99" s="408"/>
      <c r="S99" s="409"/>
      <c r="T99" s="408"/>
      <c r="U99" s="409"/>
      <c r="V99" s="408"/>
      <c r="W99" s="410"/>
      <c r="X99" s="521">
        <v>0</v>
      </c>
      <c r="Y99" s="411">
        <f>+X99/4</f>
        <v>0</v>
      </c>
      <c r="Z99" s="412">
        <f t="shared" si="25"/>
        <v>0</v>
      </c>
      <c r="AA99" s="412">
        <f t="shared" si="25"/>
        <v>0</v>
      </c>
      <c r="AB99" s="412">
        <f t="shared" si="25"/>
        <v>0</v>
      </c>
      <c r="AC99" s="413">
        <f t="shared" si="26"/>
        <v>0</v>
      </c>
      <c r="AD99" s="826"/>
    </row>
    <row r="100" spans="1:30" s="324" customFormat="1" ht="25.5" customHeight="1">
      <c r="A100" s="405">
        <v>2</v>
      </c>
      <c r="B100" s="406">
        <v>6</v>
      </c>
      <c r="C100" s="406">
        <v>5</v>
      </c>
      <c r="D100" s="406">
        <v>8</v>
      </c>
      <c r="E100" s="515"/>
      <c r="F100" s="408" t="s">
        <v>116</v>
      </c>
      <c r="Q100" s="409"/>
      <c r="R100" s="408"/>
      <c r="S100" s="409"/>
      <c r="T100" s="408"/>
      <c r="U100" s="409"/>
      <c r="V100" s="408"/>
      <c r="W100" s="410"/>
      <c r="X100" s="521">
        <v>0</v>
      </c>
      <c r="Y100" s="411">
        <f>+X100/4</f>
        <v>0</v>
      </c>
      <c r="Z100" s="412">
        <f t="shared" si="25"/>
        <v>0</v>
      </c>
      <c r="AA100" s="412">
        <f t="shared" si="25"/>
        <v>0</v>
      </c>
      <c r="AB100" s="412">
        <f t="shared" si="25"/>
        <v>0</v>
      </c>
      <c r="AC100" s="413">
        <f>+Y100+Z100+AA100+AB100</f>
        <v>0</v>
      </c>
      <c r="AD100" s="826"/>
    </row>
    <row r="101" spans="1:30" s="324" customFormat="1" ht="25.5" customHeight="1">
      <c r="A101" s="405">
        <v>2</v>
      </c>
      <c r="B101" s="406">
        <v>7</v>
      </c>
      <c r="C101" s="406">
        <v>2</v>
      </c>
      <c r="D101" s="406">
        <v>1</v>
      </c>
      <c r="E101" s="515"/>
      <c r="F101" s="408" t="s">
        <v>270</v>
      </c>
      <c r="Q101" s="409"/>
      <c r="R101" s="408"/>
      <c r="S101" s="409"/>
      <c r="T101" s="408"/>
      <c r="U101" s="409"/>
      <c r="V101" s="408"/>
      <c r="W101" s="410"/>
      <c r="X101" s="521">
        <v>0</v>
      </c>
      <c r="Y101" s="411">
        <f>+X101/4</f>
        <v>0</v>
      </c>
      <c r="Z101" s="412">
        <f t="shared" si="25"/>
        <v>0</v>
      </c>
      <c r="AA101" s="412">
        <f t="shared" si="25"/>
        <v>0</v>
      </c>
      <c r="AB101" s="412">
        <f t="shared" si="25"/>
        <v>0</v>
      </c>
      <c r="AC101" s="413">
        <f>+Y101+Z101+AA101+AB101</f>
        <v>0</v>
      </c>
      <c r="AD101" s="826"/>
    </row>
    <row r="102" spans="1:30" s="324" customFormat="1" ht="25.5" customHeight="1">
      <c r="A102" s="405">
        <v>2</v>
      </c>
      <c r="B102" s="406">
        <v>7</v>
      </c>
      <c r="C102" s="406">
        <v>3</v>
      </c>
      <c r="D102" s="406">
        <v>1</v>
      </c>
      <c r="E102" s="515"/>
      <c r="F102" s="408" t="s">
        <v>225</v>
      </c>
      <c r="Q102" s="409"/>
      <c r="R102" s="408"/>
      <c r="S102" s="409"/>
      <c r="T102" s="408"/>
      <c r="U102" s="409"/>
      <c r="V102" s="408"/>
      <c r="W102" s="410"/>
      <c r="X102" s="521">
        <v>0</v>
      </c>
      <c r="Y102" s="411">
        <f t="shared" si="24"/>
        <v>0</v>
      </c>
      <c r="Z102" s="412">
        <f t="shared" si="25"/>
        <v>0</v>
      </c>
      <c r="AA102" s="412">
        <f t="shared" si="25"/>
        <v>0</v>
      </c>
      <c r="AB102" s="412">
        <f t="shared" si="25"/>
        <v>0</v>
      </c>
      <c r="AC102" s="413">
        <f t="shared" si="26"/>
        <v>0</v>
      </c>
      <c r="AD102" s="826"/>
    </row>
    <row r="103" spans="1:30" s="324" customFormat="1" ht="25.5" customHeight="1" thickBot="1">
      <c r="A103" s="603"/>
      <c r="B103" s="604"/>
      <c r="C103" s="604"/>
      <c r="D103" s="604"/>
      <c r="E103" s="647"/>
      <c r="F103" s="608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9"/>
      <c r="R103" s="610"/>
      <c r="S103" s="610"/>
      <c r="T103" s="610"/>
      <c r="U103" s="610"/>
      <c r="V103" s="610"/>
      <c r="W103" s="610"/>
      <c r="X103" s="682"/>
      <c r="Y103" s="611"/>
      <c r="Z103" s="612"/>
      <c r="AA103" s="612"/>
      <c r="AB103" s="612"/>
      <c r="AC103" s="613"/>
      <c r="AD103" s="826"/>
    </row>
    <row r="104" spans="1:30" s="317" customFormat="1" ht="39" customHeight="1" thickBot="1">
      <c r="A104" s="634"/>
      <c r="B104" s="645"/>
      <c r="C104" s="645"/>
      <c r="D104" s="645"/>
      <c r="E104" s="635"/>
      <c r="F104" s="340"/>
      <c r="G104" s="340"/>
      <c r="H104" s="340"/>
      <c r="I104" s="340"/>
      <c r="J104" s="340"/>
      <c r="K104" s="340"/>
      <c r="L104" s="1058" t="s">
        <v>87</v>
      </c>
      <c r="M104" s="1058"/>
      <c r="N104" s="1058"/>
      <c r="O104" s="1058"/>
      <c r="P104" s="1058"/>
      <c r="Q104" s="1058"/>
      <c r="R104" s="1058"/>
      <c r="S104" s="1058"/>
      <c r="T104" s="1058"/>
      <c r="U104" s="1058"/>
      <c r="V104" s="1058"/>
      <c r="W104" s="1058"/>
      <c r="X104" s="341">
        <f t="shared" ref="X104:AC104" si="27">+X16+X40+X75+X93</f>
        <v>7300000</v>
      </c>
      <c r="Y104" s="341">
        <f t="shared" si="27"/>
        <v>1825000</v>
      </c>
      <c r="Z104" s="341">
        <f t="shared" si="27"/>
        <v>1825000</v>
      </c>
      <c r="AA104" s="341">
        <f t="shared" si="27"/>
        <v>1825000</v>
      </c>
      <c r="AB104" s="341">
        <f t="shared" si="27"/>
        <v>1825000</v>
      </c>
      <c r="AC104" s="342">
        <f t="shared" si="27"/>
        <v>7300000</v>
      </c>
      <c r="AD104" s="837"/>
    </row>
    <row r="105" spans="1:30" ht="24" customHeight="1">
      <c r="A105" s="244"/>
      <c r="B105" s="244"/>
      <c r="C105" s="244"/>
      <c r="D105" s="244"/>
      <c r="E105" s="401"/>
      <c r="X105" s="200"/>
    </row>
    <row r="106" spans="1:30" ht="24" customHeight="1"/>
    <row r="107" spans="1:30" ht="21" customHeight="1">
      <c r="X107" s="195"/>
    </row>
  </sheetData>
  <mergeCells count="24">
    <mergeCell ref="Q1:Z1"/>
    <mergeCell ref="D2:F2"/>
    <mergeCell ref="Q2:Z2"/>
    <mergeCell ref="Q3:W3"/>
    <mergeCell ref="D4:F4"/>
    <mergeCell ref="Q4:Z4"/>
    <mergeCell ref="D8:H8"/>
    <mergeCell ref="A10:I10"/>
    <mergeCell ref="M11:N11"/>
    <mergeCell ref="O12:P12"/>
    <mergeCell ref="AA12:AC12"/>
    <mergeCell ref="X13:X14"/>
    <mergeCell ref="L104:W104"/>
    <mergeCell ref="A14:E14"/>
    <mergeCell ref="F14:Q14"/>
    <mergeCell ref="F16:Q16"/>
    <mergeCell ref="F40:Q40"/>
    <mergeCell ref="F75:Q75"/>
    <mergeCell ref="F93:Q93"/>
    <mergeCell ref="A13:E13"/>
    <mergeCell ref="R13:S15"/>
    <mergeCell ref="T13:U15"/>
    <mergeCell ref="V13:V15"/>
    <mergeCell ref="W13:W15"/>
  </mergeCells>
  <printOptions horizontalCentered="1"/>
  <pageMargins left="0.19685039370078741" right="0.19685039370078741" top="0.98425196850393704" bottom="0.39370078740157483" header="0.19685039370078741" footer="0.19685039370078741"/>
  <pageSetup scale="4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27</vt:i4>
      </vt:variant>
    </vt:vector>
  </HeadingPairs>
  <TitlesOfParts>
    <vt:vector size="45" baseType="lpstr">
      <vt:lpstr>2-objetivos y metas</vt:lpstr>
      <vt:lpstr>mision y vision </vt:lpstr>
      <vt:lpstr>ESTRUCT. PROG. </vt:lpstr>
      <vt:lpstr>8 Pto.-Gastos-1(Direc. y Coord.</vt:lpstr>
      <vt:lpstr>8 Pto.-Gastos-1(Gest. Adm.y F.)</vt:lpstr>
      <vt:lpstr>8 Pto.-Gastos-1 (Gest P.D.Ins.)</vt:lpstr>
      <vt:lpstr>8 Pto.-Gastos-1 (Ases.P.ytransp</vt:lpstr>
      <vt:lpstr>8 Pto.-Gastos-1(Prom. est.Ser.)</vt:lpstr>
      <vt:lpstr>8 Pto.-Gastos-1(Asist Soc. T)</vt:lpstr>
      <vt:lpstr>8 Pto.-Gastos-1(Acc. Form.N.Gob</vt:lpstr>
      <vt:lpstr>8 Pto.-Gastos-1 (Deuda pub.)</vt:lpstr>
      <vt:lpstr>8 Pto.-Gastos-1(Const. Esp.)</vt:lpstr>
      <vt:lpstr>8 Pto.-Gastos-1(Transf. Act. F)</vt:lpstr>
      <vt:lpstr>9 Pto-INGRESOS.</vt:lpstr>
      <vt:lpstr>DETALLES INGRESOS</vt:lpstr>
      <vt:lpstr>PRESUPUESTO 2023</vt:lpstr>
      <vt:lpstr>RESUMEN CUENTAS </vt:lpstr>
      <vt:lpstr>sec gral</vt:lpstr>
      <vt:lpstr>'2-objetivos y metas'!Área_de_impresión</vt:lpstr>
      <vt:lpstr>'8 Pto.-Gastos-1 (Ases.P.ytransp'!Área_de_impresión</vt:lpstr>
      <vt:lpstr>'8 Pto.-Gastos-1 (Deuda pub.)'!Área_de_impresión</vt:lpstr>
      <vt:lpstr>'8 Pto.-Gastos-1 (Gest P.D.Ins.)'!Área_de_impresión</vt:lpstr>
      <vt:lpstr>'8 Pto.-Gastos-1(Acc. Form.N.Gob'!Área_de_impresión</vt:lpstr>
      <vt:lpstr>'8 Pto.-Gastos-1(Asist Soc. T)'!Área_de_impresión</vt:lpstr>
      <vt:lpstr>'8 Pto.-Gastos-1(Const. Esp.)'!Área_de_impresión</vt:lpstr>
      <vt:lpstr>'8 Pto.-Gastos-1(Direc. y Coord.'!Área_de_impresión</vt:lpstr>
      <vt:lpstr>'8 Pto.-Gastos-1(Gest. Adm.y F.)'!Área_de_impresión</vt:lpstr>
      <vt:lpstr>'8 Pto.-Gastos-1(Prom. est.Ser.)'!Área_de_impresión</vt:lpstr>
      <vt:lpstr>'8 Pto.-Gastos-1(Transf. Act. F)'!Área_de_impresión</vt:lpstr>
      <vt:lpstr>'9 Pto-INGRESOS.'!Área_de_impresión</vt:lpstr>
      <vt:lpstr>'DETALLES INGRESOS'!Área_de_impresión</vt:lpstr>
      <vt:lpstr>'ESTRUCT. PROG. '!Área_de_impresión</vt:lpstr>
      <vt:lpstr>'mision y vision '!Área_de_impresión</vt:lpstr>
      <vt:lpstr>'PRESUPUESTO 2023'!Área_de_impresión</vt:lpstr>
      <vt:lpstr>'8 Pto.-Gastos-1 (Ases.P.ytransp'!Títulos_a_imprimir</vt:lpstr>
      <vt:lpstr>'8 Pto.-Gastos-1 (Deuda pub.)'!Títulos_a_imprimir</vt:lpstr>
      <vt:lpstr>'8 Pto.-Gastos-1 (Gest P.D.Ins.)'!Títulos_a_imprimir</vt:lpstr>
      <vt:lpstr>'8 Pto.-Gastos-1(Acc. Form.N.Gob'!Títulos_a_imprimir</vt:lpstr>
      <vt:lpstr>'8 Pto.-Gastos-1(Asist Soc. T)'!Títulos_a_imprimir</vt:lpstr>
      <vt:lpstr>'8 Pto.-Gastos-1(Const. Esp.)'!Títulos_a_imprimir</vt:lpstr>
      <vt:lpstr>'8 Pto.-Gastos-1(Direc. y Coord.'!Títulos_a_imprimir</vt:lpstr>
      <vt:lpstr>'8 Pto.-Gastos-1(Gest. Adm.y F.)'!Títulos_a_imprimir</vt:lpstr>
      <vt:lpstr>'8 Pto.-Gastos-1(Prom. est.Ser.)'!Títulos_a_imprimir</vt:lpstr>
      <vt:lpstr>'8 Pto.-Gastos-1(Transf. Act. F)'!Títulos_a_imprimir</vt:lpstr>
      <vt:lpstr>'PRESUPUESTO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FORMULARIOS ENTRADA</dc:title>
  <dc:creator>CARLOS JEMIO</dc:creator>
  <cp:lastModifiedBy>Daniel Urena</cp:lastModifiedBy>
  <cp:lastPrinted>2023-01-10T19:08:10Z</cp:lastPrinted>
  <dcterms:created xsi:type="dcterms:W3CDTF">2000-02-17T13:35:48Z</dcterms:created>
  <dcterms:modified xsi:type="dcterms:W3CDTF">2023-01-10T20:30:19Z</dcterms:modified>
</cp:coreProperties>
</file>