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EJECUCION JULIO 2023 PARA PUBLICAR\"/>
    </mc:Choice>
  </mc:AlternateContent>
  <xr:revisionPtr revIDLastSave="0" documentId="8_{36896C84-A1F2-4F73-8A0D-3EFBF53BD5C3}" xr6:coauthVersionLast="47" xr6:coauthVersionMax="47" xr10:uidLastSave="{00000000-0000-0000-0000-000000000000}"/>
  <bookViews>
    <workbookView xWindow="-120" yWindow="-120" windowWidth="20730" windowHeight="11160" xr2:uid="{F9F6DF46-3050-4E0B-AE68-8F5ECED51025}"/>
  </bookViews>
  <sheets>
    <sheet name="EJEC. 2023" sheetId="1" r:id="rId1"/>
  </sheets>
  <externalReferences>
    <externalReference r:id="rId2"/>
  </externalReferences>
  <definedNames>
    <definedName name="_xlnm.Print_Area" localSheetId="0">'EJEC. 2023'!$A$1:$V$192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I173" i="1"/>
  <c r="I172" i="1" s="1"/>
  <c r="H173" i="1"/>
  <c r="U172" i="1"/>
  <c r="T172" i="1"/>
  <c r="T175" i="1" s="1"/>
  <c r="S172" i="1"/>
  <c r="S175" i="1" s="1"/>
  <c r="R172" i="1"/>
  <c r="R175" i="1" s="1"/>
  <c r="Q172" i="1"/>
  <c r="P172" i="1"/>
  <c r="P175" i="1" s="1"/>
  <c r="O172" i="1"/>
  <c r="N172" i="1"/>
  <c r="M172" i="1"/>
  <c r="L172" i="1"/>
  <c r="L175" i="1" s="1"/>
  <c r="K172" i="1"/>
  <c r="K175" i="1" s="1"/>
  <c r="J172" i="1"/>
  <c r="J175" i="1" s="1"/>
  <c r="H172" i="1"/>
  <c r="G172" i="1"/>
  <c r="G175" i="1" s="1"/>
  <c r="V170" i="1"/>
  <c r="U169" i="1"/>
  <c r="U175" i="1" s="1"/>
  <c r="T169" i="1"/>
  <c r="S169" i="1"/>
  <c r="R169" i="1"/>
  <c r="Q169" i="1"/>
  <c r="Q175" i="1" s="1"/>
  <c r="P169" i="1"/>
  <c r="O169" i="1"/>
  <c r="N169" i="1"/>
  <c r="M169" i="1"/>
  <c r="M175" i="1" s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1" i="1"/>
  <c r="I161" i="1"/>
  <c r="V160" i="1"/>
  <c r="I160" i="1"/>
  <c r="V159" i="1"/>
  <c r="H159" i="1"/>
  <c r="I159" i="1" s="1"/>
  <c r="V158" i="1"/>
  <c r="I158" i="1"/>
  <c r="I157" i="1" s="1"/>
  <c r="H158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V157" i="1" s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I150" i="1"/>
  <c r="H150" i="1"/>
  <c r="V149" i="1"/>
  <c r="H149" i="1"/>
  <c r="I149" i="1" s="1"/>
  <c r="V148" i="1"/>
  <c r="I148" i="1"/>
  <c r="H148" i="1"/>
  <c r="V147" i="1"/>
  <c r="I147" i="1"/>
  <c r="V146" i="1"/>
  <c r="I146" i="1"/>
  <c r="V145" i="1"/>
  <c r="H145" i="1"/>
  <c r="I145" i="1" s="1"/>
  <c r="V144" i="1"/>
  <c r="I144" i="1"/>
  <c r="N143" i="1"/>
  <c r="V143" i="1" s="1"/>
  <c r="L143" i="1"/>
  <c r="I143" i="1"/>
  <c r="H143" i="1"/>
  <c r="V142" i="1"/>
  <c r="I142" i="1"/>
  <c r="V141" i="1"/>
  <c r="I141" i="1"/>
  <c r="V140" i="1"/>
  <c r="I140" i="1"/>
  <c r="V139" i="1"/>
  <c r="I139" i="1"/>
  <c r="V138" i="1"/>
  <c r="H138" i="1"/>
  <c r="I138" i="1" s="1"/>
  <c r="I135" i="1" s="1"/>
  <c r="V137" i="1"/>
  <c r="I137" i="1"/>
  <c r="H137" i="1"/>
  <c r="V136" i="1"/>
  <c r="V135" i="1" s="1"/>
  <c r="U135" i="1"/>
  <c r="T135" i="1"/>
  <c r="S135" i="1"/>
  <c r="R135" i="1"/>
  <c r="Q135" i="1"/>
  <c r="P135" i="1"/>
  <c r="O135" i="1"/>
  <c r="M135" i="1"/>
  <c r="L135" i="1"/>
  <c r="K135" i="1"/>
  <c r="J135" i="1"/>
  <c r="G135" i="1"/>
  <c r="V133" i="1"/>
  <c r="I133" i="1"/>
  <c r="H133" i="1"/>
  <c r="V132" i="1"/>
  <c r="H132" i="1"/>
  <c r="I132" i="1" s="1"/>
  <c r="I131" i="1" s="1"/>
  <c r="U131" i="1"/>
  <c r="T131" i="1"/>
  <c r="S131" i="1"/>
  <c r="R131" i="1"/>
  <c r="Q131" i="1"/>
  <c r="P131" i="1"/>
  <c r="O131" i="1"/>
  <c r="N131" i="1"/>
  <c r="M131" i="1"/>
  <c r="L131" i="1"/>
  <c r="K131" i="1"/>
  <c r="J131" i="1"/>
  <c r="V131" i="1" s="1"/>
  <c r="G131" i="1"/>
  <c r="V129" i="1"/>
  <c r="V128" i="1"/>
  <c r="V127" i="1"/>
  <c r="V126" i="1"/>
  <c r="V125" i="1"/>
  <c r="V124" i="1"/>
  <c r="V123" i="1"/>
  <c r="I123" i="1"/>
  <c r="H123" i="1"/>
  <c r="V122" i="1"/>
  <c r="N122" i="1"/>
  <c r="I122" i="1"/>
  <c r="H122" i="1"/>
  <c r="V121" i="1"/>
  <c r="N121" i="1"/>
  <c r="K121" i="1"/>
  <c r="J121" i="1"/>
  <c r="I121" i="1"/>
  <c r="H121" i="1"/>
  <c r="G121" i="1"/>
  <c r="V120" i="1"/>
  <c r="I120" i="1"/>
  <c r="V119" i="1"/>
  <c r="I119" i="1"/>
  <c r="V118" i="1"/>
  <c r="I118" i="1"/>
  <c r="V117" i="1"/>
  <c r="I117" i="1"/>
  <c r="V116" i="1"/>
  <c r="I116" i="1"/>
  <c r="I113" i="1" s="1"/>
  <c r="H116" i="1"/>
  <c r="V115" i="1"/>
  <c r="I115" i="1"/>
  <c r="V114" i="1"/>
  <c r="V113" i="1" s="1"/>
  <c r="U113" i="1"/>
  <c r="T113" i="1"/>
  <c r="S113" i="1"/>
  <c r="R113" i="1"/>
  <c r="Q113" i="1"/>
  <c r="P113" i="1"/>
  <c r="O113" i="1"/>
  <c r="N113" i="1"/>
  <c r="M113" i="1"/>
  <c r="L113" i="1"/>
  <c r="K113" i="1"/>
  <c r="J113" i="1"/>
  <c r="H113" i="1"/>
  <c r="G113" i="1"/>
  <c r="V111" i="1"/>
  <c r="I111" i="1"/>
  <c r="H111" i="1"/>
  <c r="V110" i="1"/>
  <c r="I110" i="1"/>
  <c r="V109" i="1"/>
  <c r="I109" i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I99" i="1"/>
  <c r="H99" i="1"/>
  <c r="G99" i="1"/>
  <c r="V98" i="1"/>
  <c r="I98" i="1"/>
  <c r="H98" i="1"/>
  <c r="V97" i="1"/>
  <c r="I97" i="1"/>
  <c r="V96" i="1"/>
  <c r="I96" i="1"/>
  <c r="V95" i="1"/>
  <c r="I95" i="1"/>
  <c r="V94" i="1"/>
  <c r="I94" i="1"/>
  <c r="V93" i="1"/>
  <c r="H93" i="1"/>
  <c r="I93" i="1" s="1"/>
  <c r="V92" i="1"/>
  <c r="I92" i="1"/>
  <c r="H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H85" i="1"/>
  <c r="I85" i="1" s="1"/>
  <c r="O84" i="1"/>
  <c r="O78" i="1" s="1"/>
  <c r="I84" i="1"/>
  <c r="V83" i="1"/>
  <c r="H83" i="1"/>
  <c r="I83" i="1" s="1"/>
  <c r="V82" i="1"/>
  <c r="I82" i="1"/>
  <c r="V81" i="1"/>
  <c r="I81" i="1"/>
  <c r="V80" i="1"/>
  <c r="I80" i="1"/>
  <c r="V79" i="1"/>
  <c r="I79" i="1"/>
  <c r="H79" i="1"/>
  <c r="U78" i="1"/>
  <c r="T78" i="1"/>
  <c r="S78" i="1"/>
  <c r="R78" i="1"/>
  <c r="Q78" i="1"/>
  <c r="P78" i="1"/>
  <c r="N78" i="1"/>
  <c r="M78" i="1"/>
  <c r="L78" i="1"/>
  <c r="K78" i="1"/>
  <c r="J78" i="1"/>
  <c r="H78" i="1"/>
  <c r="G78" i="1"/>
  <c r="V76" i="1"/>
  <c r="I76" i="1"/>
  <c r="V75" i="1"/>
  <c r="I75" i="1"/>
  <c r="N74" i="1"/>
  <c r="M74" i="1"/>
  <c r="V74" i="1" s="1"/>
  <c r="H74" i="1"/>
  <c r="I74" i="1" s="1"/>
  <c r="V73" i="1"/>
  <c r="I73" i="1"/>
  <c r="V72" i="1"/>
  <c r="I72" i="1"/>
  <c r="V71" i="1"/>
  <c r="I71" i="1"/>
  <c r="H71" i="1"/>
  <c r="V70" i="1"/>
  <c r="H70" i="1"/>
  <c r="I70" i="1" s="1"/>
  <c r="V69" i="1"/>
  <c r="I69" i="1"/>
  <c r="V68" i="1"/>
  <c r="I68" i="1"/>
  <c r="H68" i="1"/>
  <c r="V67" i="1"/>
  <c r="L67" i="1"/>
  <c r="I67" i="1"/>
  <c r="V66" i="1"/>
  <c r="I66" i="1"/>
  <c r="V65" i="1"/>
  <c r="I65" i="1"/>
  <c r="V64" i="1"/>
  <c r="I64" i="1"/>
  <c r="V63" i="1"/>
  <c r="I63" i="1"/>
  <c r="K62" i="1"/>
  <c r="V62" i="1" s="1"/>
  <c r="I62" i="1"/>
  <c r="V61" i="1"/>
  <c r="I61" i="1"/>
  <c r="V60" i="1"/>
  <c r="H60" i="1"/>
  <c r="I60" i="1" s="1"/>
  <c r="V59" i="1"/>
  <c r="I59" i="1"/>
  <c r="V58" i="1"/>
  <c r="I58" i="1"/>
  <c r="V57" i="1"/>
  <c r="I57" i="1"/>
  <c r="H57" i="1"/>
  <c r="V56" i="1"/>
  <c r="H56" i="1"/>
  <c r="I56" i="1" s="1"/>
  <c r="V55" i="1"/>
  <c r="I55" i="1"/>
  <c r="H55" i="1"/>
  <c r="V54" i="1"/>
  <c r="H54" i="1"/>
  <c r="I54" i="1" s="1"/>
  <c r="N53" i="1"/>
  <c r="V53" i="1" s="1"/>
  <c r="H53" i="1"/>
  <c r="I53" i="1" s="1"/>
  <c r="V52" i="1"/>
  <c r="I52" i="1"/>
  <c r="V51" i="1"/>
  <c r="I51" i="1"/>
  <c r="V50" i="1"/>
  <c r="I50" i="1"/>
  <c r="H50" i="1"/>
  <c r="V49" i="1"/>
  <c r="H49" i="1"/>
  <c r="I49" i="1" s="1"/>
  <c r="V48" i="1"/>
  <c r="I48" i="1"/>
  <c r="V47" i="1"/>
  <c r="H47" i="1"/>
  <c r="I47" i="1" s="1"/>
  <c r="V46" i="1"/>
  <c r="I46" i="1"/>
  <c r="V45" i="1"/>
  <c r="H45" i="1"/>
  <c r="I45" i="1" s="1"/>
  <c r="V44" i="1"/>
  <c r="I44" i="1"/>
  <c r="V43" i="1"/>
  <c r="I43" i="1"/>
  <c r="H43" i="1"/>
  <c r="V42" i="1"/>
  <c r="H42" i="1"/>
  <c r="I42" i="1" s="1"/>
  <c r="V41" i="1"/>
  <c r="H41" i="1"/>
  <c r="I41" i="1" s="1"/>
  <c r="V40" i="1"/>
  <c r="H40" i="1"/>
  <c r="I40" i="1" s="1"/>
  <c r="V39" i="1"/>
  <c r="I39" i="1"/>
  <c r="H39" i="1"/>
  <c r="V38" i="1"/>
  <c r="I38" i="1"/>
  <c r="V37" i="1"/>
  <c r="I37" i="1"/>
  <c r="V36" i="1"/>
  <c r="I36" i="1"/>
  <c r="V35" i="1"/>
  <c r="H35" i="1"/>
  <c r="I35" i="1" s="1"/>
  <c r="V34" i="1"/>
  <c r="I34" i="1"/>
  <c r="H34" i="1"/>
  <c r="V33" i="1"/>
  <c r="I33" i="1"/>
  <c r="V32" i="1"/>
  <c r="I32" i="1"/>
  <c r="U31" i="1"/>
  <c r="T31" i="1"/>
  <c r="S31" i="1"/>
  <c r="R31" i="1"/>
  <c r="Q31" i="1"/>
  <c r="P31" i="1"/>
  <c r="O31" i="1"/>
  <c r="N31" i="1"/>
  <c r="M31" i="1"/>
  <c r="L31" i="1"/>
  <c r="K31" i="1"/>
  <c r="J31" i="1"/>
  <c r="V31" i="1" s="1"/>
  <c r="H31" i="1"/>
  <c r="G31" i="1"/>
  <c r="V29" i="1"/>
  <c r="I29" i="1"/>
  <c r="V28" i="1"/>
  <c r="I28" i="1"/>
  <c r="V27" i="1"/>
  <c r="I27" i="1"/>
  <c r="V26" i="1"/>
  <c r="H26" i="1"/>
  <c r="I26" i="1" s="1"/>
  <c r="V25" i="1"/>
  <c r="I25" i="1"/>
  <c r="V24" i="1"/>
  <c r="I24" i="1"/>
  <c r="V23" i="1"/>
  <c r="I23" i="1"/>
  <c r="V22" i="1"/>
  <c r="H22" i="1"/>
  <c r="I22" i="1" s="1"/>
  <c r="V21" i="1"/>
  <c r="H21" i="1"/>
  <c r="I21" i="1" s="1"/>
  <c r="V20" i="1"/>
  <c r="I20" i="1"/>
  <c r="H20" i="1"/>
  <c r="G20" i="1"/>
  <c r="V19" i="1"/>
  <c r="I19" i="1"/>
  <c r="V18" i="1"/>
  <c r="I18" i="1"/>
  <c r="V17" i="1"/>
  <c r="I17" i="1"/>
  <c r="H17" i="1"/>
  <c r="V16" i="1"/>
  <c r="I16" i="1"/>
  <c r="V15" i="1"/>
  <c r="H15" i="1"/>
  <c r="I15" i="1" s="1"/>
  <c r="V14" i="1"/>
  <c r="I14" i="1"/>
  <c r="V13" i="1"/>
  <c r="I13" i="1"/>
  <c r="M12" i="1"/>
  <c r="V12" i="1" s="1"/>
  <c r="K12" i="1"/>
  <c r="H12" i="1"/>
  <c r="I12" i="1" s="1"/>
  <c r="V11" i="1"/>
  <c r="H11" i="1"/>
  <c r="I11" i="1" s="1"/>
  <c r="N10" i="1"/>
  <c r="V10" i="1" s="1"/>
  <c r="M10" i="1"/>
  <c r="H10" i="1"/>
  <c r="I10" i="1" s="1"/>
  <c r="V9" i="1"/>
  <c r="G9" i="1"/>
  <c r="I9" i="1" s="1"/>
  <c r="I8" i="1" s="1"/>
  <c r="U8" i="1"/>
  <c r="T8" i="1"/>
  <c r="S8" i="1"/>
  <c r="R8" i="1"/>
  <c r="Q8" i="1"/>
  <c r="P8" i="1"/>
  <c r="O8" i="1"/>
  <c r="M8" i="1"/>
  <c r="L8" i="1"/>
  <c r="K8" i="1"/>
  <c r="J8" i="1"/>
  <c r="H8" i="1"/>
  <c r="G8" i="1"/>
  <c r="I31" i="1" l="1"/>
  <c r="V78" i="1"/>
  <c r="I78" i="1"/>
  <c r="I175" i="1" s="1"/>
  <c r="N175" i="1"/>
  <c r="O175" i="1"/>
  <c r="V172" i="1"/>
  <c r="N8" i="1"/>
  <c r="V8" i="1" s="1"/>
  <c r="V84" i="1"/>
  <c r="H135" i="1"/>
  <c r="H175" i="1" s="1"/>
  <c r="H131" i="1"/>
  <c r="N135" i="1"/>
  <c r="V175" i="1" l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<sst xmlns="http://schemas.openxmlformats.org/spreadsheetml/2006/main" count="339" uniqueCount="201">
  <si>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</si>
  <si>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</si>
  <si>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JULIO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</si>
  <si>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</si>
  <si>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</si>
  <si>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</si>
  <si>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</si>
  <si>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</si>
  <si>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</si>
  <si>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</si>
  <si>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</si>
  <si>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</si>
  <si>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</si>
  <si>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</si>
  <si>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</si>
  <si>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</si>
  <si>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</si>
  <si>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</si>
  <si>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</si>
  <si>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</si>
  <si>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</si>
  <si>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</si>
  <si>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</si>
  <si>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</si>
  <si>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</si>
  <si>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</si>
  <si>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</si>
  <si>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</si>
  <si>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</si>
  <si>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05</t>
  </si>
  <si>
    <t>S. PERSONAL  EN PERIODO PROBATORIO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</si>
  <si>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</si>
  <si>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</si>
  <si>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</si>
  <si>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</si>
  <si>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</si>
  <si>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</si>
  <si>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</si>
  <si>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</si>
  <si>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</si>
  <si>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</si>
  <si>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</si>
  <si>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</si>
  <si>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</si>
  <si>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</si>
  <si>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</si>
  <si>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</si>
  <si>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</si>
  <si>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</si>
  <si>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</si>
  <si>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</si>
  <si>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</si>
  <si>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</si>
  <si>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</si>
  <si>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</si>
  <si>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</si>
  <si>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</si>
  <si>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</si>
  <si>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</si>
  <si>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</si>
  <si>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</si>
  <si>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</si>
  <si>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</si>
  <si>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</si>
  <si>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</si>
  <si>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</si>
  <si>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</si>
  <si>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</si>
  <si>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</si>
  <si>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</si>
  <si>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</si>
  <si>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</si>
  <si>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</si>
  <si>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</si>
  <si>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</si>
  <si>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</si>
  <si>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</si>
  <si>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</si>
  <si>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</si>
  <si>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</si>
  <si>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</si>
  <si>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</si>
  <si>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</si>
  <si>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</si>
  <si>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</si>
  <si>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</si>
  <si>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</si>
  <si>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</si>
  <si>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</si>
  <si>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</si>
  <si>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</si>
  <si>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</si>
  <si>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</si>
  <si>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</si>
  <si>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</si>
  <si>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</si>
  <si>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</si>
  <si>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</si>
  <si>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</si>
  <si>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</si>
  <si>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</si>
  <si>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</si>
  <si>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</si>
  <si>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</si>
  <si>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</si>
  <si>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</si>
  <si>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</si>
  <si>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</si>
  <si>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</si>
  <si>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</si>
  <si>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</si>
  <si>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</si>
  <si>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</si>
  <si>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</si>
  <si>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</si>
  <si>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</si>
  <si>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</si>
  <si>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</si>
  <si>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</si>
  <si>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</si>
  <si>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</si>
  <si>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</si>
  <si>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</si>
  <si>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</si>
  <si>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</si>
  <si>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</si>
  <si>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</si>
  <si>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</si>
  <si>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</si>
  <si>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</si>
  <si>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</si>
  <si>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</si>
  <si>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</si>
  <si>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</si>
  <si>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</si>
  <si>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</si>
  <si>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</si>
  <si>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</si>
  <si>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</si>
  <si>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</si>
  <si>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</si>
  <si>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</si>
  <si>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</si>
  <si>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</si>
  <si>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</si>
  <si>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</si>
  <si>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</si>
  <si>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</si>
  <si>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</si>
  <si>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</si>
  <si>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</si>
  <si>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</si>
  <si>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</si>
  <si>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</si>
  <si>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</si>
  <si>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</si>
  <si>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</si>
  <si>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</si>
  <si>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</si>
  <si>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</si>
  <si>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</si>
  <si>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</si>
  <si>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</si>
  <si>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</si>
  <si>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</si>
  <si>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</si>
  <si>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</si>
  <si>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</si>
  <si>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</si>
  <si>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</si>
  <si>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</si>
  <si>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</si>
  <si>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</si>
  <si>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</si>
  <si>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</si>
  <si>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</si>
  <si>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</si>
  <si>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</si>
  <si>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</si>
  <si>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</si>
  <si>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</si>
  <si>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</si>
  <si>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</si>
  <si>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</si>
  <si>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</si>
  <si>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</si>
  <si>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</si>
  <si>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</si>
  <si>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</si>
  <si>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</si>
  <si>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</si>
  <si>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</si>
  <si>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</si>
  <si>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</si>
  <si>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</si>
  <si>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                                                       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</si>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</sst>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164" fontId="2" fillId="2" borderId="0" xfId="1" applyFont="1" applyFill="1"/>
    <xf numFmtId="164" fontId="2" fillId="2" borderId="0" xfId="1" applyFont="1" applyFill="1" applyAlignment="1">
      <alignment vertical="center"/>
    </xf>
    <xf numFmtId="164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64" fontId="8" fillId="3" borderId="6" xfId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vertical="center"/>
    </xf>
    <xf numFmtId="164" fontId="8" fillId="3" borderId="7" xfId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10" fillId="0" borderId="10" xfId="2" applyFont="1" applyFill="1" applyBorder="1" applyAlignment="1">
      <alignment vertical="center"/>
    </xf>
    <xf numFmtId="164" fontId="2" fillId="0" borderId="9" xfId="1" applyFont="1" applyFill="1" applyBorder="1" applyAlignment="1">
      <alignment vertical="center"/>
    </xf>
    <xf numFmtId="164" fontId="2" fillId="0" borderId="9" xfId="1" applyFont="1" applyBorder="1" applyAlignment="1">
      <alignment vertical="center"/>
    </xf>
    <xf numFmtId="164" fontId="2" fillId="4" borderId="9" xfId="1" applyFont="1" applyFill="1" applyBorder="1" applyAlignment="1">
      <alignment vertical="center"/>
    </xf>
    <xf numFmtId="164" fontId="2" fillId="0" borderId="9" xfId="1" applyFont="1" applyBorder="1" applyAlignment="1">
      <alignment horizontal="right" vertical="center"/>
    </xf>
    <xf numFmtId="164" fontId="2" fillId="0" borderId="1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64" fontId="2" fillId="0" borderId="10" xfId="1" applyFont="1" applyFill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4" borderId="10" xfId="1" applyFont="1" applyFill="1" applyBorder="1" applyAlignment="1">
      <alignment vertical="center"/>
    </xf>
    <xf numFmtId="164" fontId="2" fillId="0" borderId="10" xfId="1" applyFont="1" applyBorder="1" applyAlignment="1">
      <alignment horizontal="right" vertical="center"/>
    </xf>
    <xf numFmtId="164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2" fillId="0" borderId="15" xfId="1" applyFont="1" applyFill="1" applyBorder="1" applyAlignment="1">
      <alignment vertical="center"/>
    </xf>
    <xf numFmtId="164" fontId="2" fillId="0" borderId="15" xfId="1" applyFont="1" applyBorder="1" applyAlignment="1">
      <alignment vertical="center"/>
    </xf>
    <xf numFmtId="164" fontId="2" fillId="4" borderId="15" xfId="1" applyFont="1" applyFill="1" applyBorder="1" applyAlignment="1">
      <alignment vertical="center"/>
    </xf>
    <xf numFmtId="164" fontId="2" fillId="0" borderId="15" xfId="1" applyFont="1" applyBorder="1" applyAlignment="1">
      <alignment horizontal="right" vertical="center"/>
    </xf>
    <xf numFmtId="164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64" fontId="2" fillId="0" borderId="17" xfId="1" applyFont="1" applyFill="1" applyBorder="1" applyAlignment="1">
      <alignment vertical="center"/>
    </xf>
    <xf numFmtId="164" fontId="2" fillId="0" borderId="17" xfId="1" applyFont="1" applyBorder="1" applyAlignment="1">
      <alignment vertical="center"/>
    </xf>
    <xf numFmtId="164" fontId="2" fillId="0" borderId="17" xfId="1" applyFont="1" applyBorder="1" applyAlignment="1">
      <alignment horizontal="right" vertical="center"/>
    </xf>
    <xf numFmtId="164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8" fillId="3" borderId="19" xfId="0" applyNumberFormat="1" applyFont="1" applyFill="1" applyBorder="1" applyAlignment="1">
      <alignment vertical="center"/>
    </xf>
    <xf numFmtId="164" fontId="8" fillId="3" borderId="19" xfId="1" applyFont="1" applyFill="1" applyBorder="1" applyAlignment="1">
      <alignment vertical="center"/>
    </xf>
    <xf numFmtId="164" fontId="8" fillId="3" borderId="19" xfId="1" applyFont="1" applyFill="1" applyBorder="1" applyAlignment="1">
      <alignment horizontal="right" vertical="center"/>
    </xf>
    <xf numFmtId="164" fontId="8" fillId="3" borderId="20" xfId="0" applyNumberFormat="1" applyFont="1" applyFill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10" xfId="1" applyFont="1" applyFill="1" applyBorder="1" applyAlignment="1">
      <alignment horizontal="right" vertical="center"/>
    </xf>
    <xf numFmtId="164" fontId="11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164" fontId="12" fillId="0" borderId="9" xfId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164" fontId="11" fillId="0" borderId="17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164" fontId="13" fillId="3" borderId="19" xfId="1" applyFont="1" applyFill="1" applyBorder="1" applyAlignment="1">
      <alignment vertical="center"/>
    </xf>
    <xf numFmtId="164" fontId="14" fillId="3" borderId="19" xfId="1" applyFont="1" applyFill="1" applyBorder="1" applyAlignment="1">
      <alignment vertical="center"/>
    </xf>
    <xf numFmtId="164" fontId="14" fillId="3" borderId="19" xfId="1" applyFont="1" applyFill="1" applyBorder="1" applyAlignment="1">
      <alignment horizontal="right" vertical="center"/>
    </xf>
    <xf numFmtId="164" fontId="2" fillId="0" borderId="21" xfId="1" applyFont="1" applyBorder="1" applyAlignment="1">
      <alignment vertical="center"/>
    </xf>
    <xf numFmtId="164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10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164" fontId="8" fillId="3" borderId="20" xfId="1" applyFont="1" applyFill="1" applyBorder="1" applyAlignment="1">
      <alignment vertical="center"/>
    </xf>
    <xf numFmtId="164" fontId="10" fillId="2" borderId="10" xfId="2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horizontal="right" vertical="center"/>
    </xf>
    <xf numFmtId="164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8" fillId="3" borderId="10" xfId="1" applyFont="1" applyFill="1" applyBorder="1" applyAlignment="1">
      <alignment vertical="center"/>
    </xf>
    <xf numFmtId="164" fontId="8" fillId="3" borderId="10" xfId="1" applyFont="1" applyFill="1" applyBorder="1" applyAlignment="1">
      <alignment horizontal="right" vertical="center"/>
    </xf>
    <xf numFmtId="164" fontId="8" fillId="3" borderId="13" xfId="0" applyNumberFormat="1" applyFont="1" applyFill="1" applyBorder="1" applyAlignment="1">
      <alignment vertical="center"/>
    </xf>
    <xf numFmtId="164" fontId="14" fillId="3" borderId="10" xfId="1" applyFont="1" applyFill="1" applyBorder="1" applyAlignment="1">
      <alignment vertical="center"/>
    </xf>
    <xf numFmtId="164" fontId="14" fillId="3" borderId="13" xfId="1" applyFont="1" applyFill="1" applyBorder="1" applyAlignment="1">
      <alignment vertical="center"/>
    </xf>
    <xf numFmtId="164" fontId="2" fillId="0" borderId="10" xfId="1" applyFont="1" applyFill="1" applyBorder="1" applyAlignment="1">
      <alignment horizontal="center" vertical="center"/>
    </xf>
    <xf numFmtId="164" fontId="2" fillId="0" borderId="10" xfId="1" applyFont="1" applyBorder="1"/>
    <xf numFmtId="164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164" fontId="14" fillId="0" borderId="10" xfId="1" applyFont="1" applyFill="1" applyBorder="1" applyAlignment="1">
      <alignment vertical="center"/>
    </xf>
    <xf numFmtId="164" fontId="14" fillId="3" borderId="10" xfId="1" applyFont="1" applyFill="1" applyBorder="1" applyAlignment="1">
      <alignment horizontal="right" vertical="center"/>
    </xf>
    <xf numFmtId="164" fontId="8" fillId="0" borderId="10" xfId="1" applyFont="1" applyFill="1" applyBorder="1" applyAlignment="1">
      <alignment vertical="center"/>
    </xf>
    <xf numFmtId="164" fontId="3" fillId="0" borderId="10" xfId="1" applyFont="1" applyFill="1" applyBorder="1" applyAlignment="1">
      <alignment horizontal="center" vertical="center"/>
    </xf>
    <xf numFmtId="164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0" borderId="10" xfId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0" xfId="1" applyFont="1" applyFill="1" applyAlignment="1">
      <alignment horizontal="center"/>
    </xf>
    <xf numFmtId="164" fontId="11" fillId="2" borderId="0" xfId="1" applyFont="1" applyFill="1"/>
    <xf numFmtId="164" fontId="11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164" fontId="17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horizontal="center" vertical="center"/>
    </xf>
    <xf numFmtId="164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center"/>
    </xf>
    <xf numFmtId="164" fontId="22" fillId="2" borderId="0" xfId="1" applyFont="1" applyFill="1" applyAlignment="1">
      <alignment horizontal="center" vertical="center"/>
    </xf>
    <xf numFmtId="164" fontId="23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164" fontId="17" fillId="2" borderId="0" xfId="1" applyFont="1" applyFill="1" applyAlignment="1">
      <alignment horizontal="center" vertical="top"/>
    </xf>
    <xf numFmtId="164" fontId="18" fillId="2" borderId="0" xfId="1" applyFont="1" applyFill="1" applyAlignment="1">
      <alignment horizontal="center" vertical="top"/>
    </xf>
    <xf numFmtId="164" fontId="2" fillId="0" borderId="0" xfId="1" applyFont="1" applyFill="1"/>
    <xf numFmtId="164" fontId="2" fillId="0" borderId="0" xfId="1" applyFont="1"/>
    <xf numFmtId="164" fontId="2" fillId="0" borderId="0" xfId="1" applyFont="1" applyAlignment="1">
      <alignment horizontal="right"/>
    </xf>
  </cellXfs>
  <cellStyles count="3">
    <cellStyle name="Millares" xfId="1" builtinId="3"/>
    <cellStyle name="Millares 2" xfId="2" xr:uid="{0725A1C1-AA83-4E27-8B5C-008184CA38A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314829D-F60E-49A8-B1CF-DC7D0DF46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mirez/Desktop/DOC.%202023/EJECUCIONES%20%20%202023/EJECUCION%20JULIO%202023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PRESUP. EJEC. 2023"/>
      <sheetName val="EJEC. 2023"/>
      <sheetName val="INGRESOS"/>
      <sheetName val="CX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D11">
            <v>47000</v>
          </cell>
        </row>
        <row r="12">
          <cell r="D12">
            <v>-6204000</v>
          </cell>
        </row>
        <row r="13">
          <cell r="D13">
            <v>-38662000</v>
          </cell>
        </row>
        <row r="17">
          <cell r="D17">
            <v>3490000</v>
          </cell>
        </row>
        <row r="20">
          <cell r="D20">
            <v>664000</v>
          </cell>
        </row>
        <row r="23">
          <cell r="D23">
            <v>4000000</v>
          </cell>
        </row>
        <row r="24">
          <cell r="D24">
            <v>500000</v>
          </cell>
        </row>
        <row r="25">
          <cell r="D25">
            <v>0</v>
          </cell>
        </row>
        <row r="32">
          <cell r="D32">
            <v>11700000</v>
          </cell>
        </row>
        <row r="43">
          <cell r="D43">
            <v>1000000</v>
          </cell>
        </row>
        <row r="44">
          <cell r="D44">
            <v>-3000000</v>
          </cell>
        </row>
        <row r="49">
          <cell r="D49">
            <v>1000000</v>
          </cell>
        </row>
        <row r="51">
          <cell r="D51">
            <v>1660000</v>
          </cell>
        </row>
        <row r="52">
          <cell r="D52">
            <v>3275000</v>
          </cell>
        </row>
        <row r="54">
          <cell r="D54">
            <v>249000</v>
          </cell>
        </row>
        <row r="55">
          <cell r="D55">
            <v>-8500</v>
          </cell>
        </row>
        <row r="57">
          <cell r="D57">
            <v>-136000</v>
          </cell>
        </row>
        <row r="60">
          <cell r="D60">
            <v>11600000</v>
          </cell>
        </row>
        <row r="63">
          <cell r="D63">
            <v>-1200000</v>
          </cell>
        </row>
        <row r="66">
          <cell r="D66">
            <v>2500000</v>
          </cell>
        </row>
        <row r="67">
          <cell r="D67">
            <v>1130000</v>
          </cell>
        </row>
        <row r="69">
          <cell r="D69">
            <v>-1170000</v>
          </cell>
        </row>
        <row r="70">
          <cell r="D70">
            <v>666000</v>
          </cell>
        </row>
        <row r="71">
          <cell r="D71">
            <v>-1000000</v>
          </cell>
        </row>
        <row r="74">
          <cell r="D74">
            <v>-2000000</v>
          </cell>
        </row>
        <row r="83">
          <cell r="D83">
            <v>1000000</v>
          </cell>
        </row>
        <row r="85">
          <cell r="D85">
            <v>-1000000</v>
          </cell>
        </row>
        <row r="87">
          <cell r="D87">
            <v>47500000</v>
          </cell>
        </row>
        <row r="90">
          <cell r="D90">
            <v>8300997</v>
          </cell>
        </row>
        <row r="95">
          <cell r="D95">
            <v>200000</v>
          </cell>
        </row>
        <row r="101">
          <cell r="D101">
            <v>664000</v>
          </cell>
        </row>
        <row r="103">
          <cell r="D103">
            <v>-1000000</v>
          </cell>
        </row>
        <row r="110">
          <cell r="D110">
            <v>1500000</v>
          </cell>
        </row>
        <row r="111">
          <cell r="D111">
            <v>36720000</v>
          </cell>
        </row>
        <row r="120">
          <cell r="D120">
            <v>-1000000</v>
          </cell>
        </row>
        <row r="121">
          <cell r="D121">
            <v>3500000</v>
          </cell>
        </row>
        <row r="131">
          <cell r="D131">
            <v>0</v>
          </cell>
        </row>
        <row r="136">
          <cell r="D136">
            <v>-585000</v>
          </cell>
        </row>
        <row r="143">
          <cell r="D143">
            <v>-2000000</v>
          </cell>
        </row>
        <row r="149">
          <cell r="D149">
            <v>278403000</v>
          </cell>
        </row>
        <row r="150">
          <cell r="D150">
            <v>151043503</v>
          </cell>
        </row>
        <row r="151">
          <cell r="D151">
            <v>0</v>
          </cell>
        </row>
        <row r="152">
          <cell r="D152">
            <v>1599000000</v>
          </cell>
        </row>
        <row r="153">
          <cell r="D153">
            <v>74000000</v>
          </cell>
        </row>
        <row r="156">
          <cell r="D156">
            <v>-1000000</v>
          </cell>
        </row>
        <row r="157">
          <cell r="D157">
            <v>2000000</v>
          </cell>
        </row>
        <row r="162">
          <cell r="D162">
            <v>17863383.210000001</v>
          </cell>
        </row>
        <row r="164">
          <cell r="D164">
            <v>-5340000</v>
          </cell>
        </row>
        <row r="166">
          <cell r="D166">
            <v>-1000000</v>
          </cell>
        </row>
        <row r="167">
          <cell r="D167">
            <v>10000000</v>
          </cell>
        </row>
        <row r="168">
          <cell r="D168">
            <v>-4500000</v>
          </cell>
        </row>
        <row r="170">
          <cell r="D170">
            <v>4983000</v>
          </cell>
        </row>
        <row r="174">
          <cell r="D174">
            <v>24000000</v>
          </cell>
        </row>
        <row r="175">
          <cell r="D175">
            <v>85400000</v>
          </cell>
        </row>
        <row r="186">
          <cell r="D186">
            <v>-10000000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96FA-E24D-483C-BE6C-CBE2D2C1BDA0}">
  <sheetPr>
    <tabColor rgb="FF92D050"/>
  </sheetPr>
  <dimension ref="A1:Y194"/>
  <sheetViews>
    <sheetView tabSelected="1" view="pageBreakPreview" topLeftCell="A16" zoomScale="84" zoomScaleNormal="84" zoomScaleSheetLayoutView="84" workbookViewId="0">
      <selection activeCell="J27" sqref="J27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4.42578125" style="4" customWidth="1"/>
    <col min="7" max="7" width="22.7109375" style="161" bestFit="1" customWidth="1"/>
    <col min="8" max="8" width="24.7109375" style="161" customWidth="1"/>
    <col min="9" max="9" width="22.28515625" style="162" hidden="1" customWidth="1"/>
    <col min="10" max="10" width="20" style="4" bestFit="1" customWidth="1"/>
    <col min="11" max="13" width="20" style="162" bestFit="1" customWidth="1"/>
    <col min="14" max="14" width="20" style="97" bestFit="1" customWidth="1"/>
    <col min="15" max="15" width="20" style="162" customWidth="1"/>
    <col min="16" max="16" width="21.7109375" style="162" customWidth="1"/>
    <col min="17" max="17" width="12.42578125" style="162" hidden="1" customWidth="1"/>
    <col min="18" max="18" width="18" style="162" hidden="1" customWidth="1"/>
    <col min="19" max="19" width="14.28515625" style="162" hidden="1" customWidth="1"/>
    <col min="20" max="20" width="16.85546875" style="163" hidden="1" customWidth="1"/>
    <col min="21" max="21" width="15.7109375" style="162" hidden="1" customWidth="1"/>
    <col min="22" max="22" width="22.28515625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4.42578125" style="4" customWidth="1"/>
    <col min="263" max="263" width="22.7109375" style="4" bestFit="1" customWidth="1"/>
    <col min="264" max="264" width="24.7109375" style="4" customWidth="1"/>
    <col min="265" max="265" width="0" style="4" hidden="1" customWidth="1"/>
    <col min="266" max="270" width="20" style="4" bestFit="1" customWidth="1"/>
    <col min="271" max="271" width="20" style="4" customWidth="1"/>
    <col min="272" max="272" width="21.7109375" style="4" customWidth="1"/>
    <col min="273" max="277" width="0" style="4" hidden="1" customWidth="1"/>
    <col min="278" max="278" width="22.28515625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4.42578125" style="4" customWidth="1"/>
    <col min="519" max="519" width="22.7109375" style="4" bestFit="1" customWidth="1"/>
    <col min="520" max="520" width="24.7109375" style="4" customWidth="1"/>
    <col min="521" max="521" width="0" style="4" hidden="1" customWidth="1"/>
    <col min="522" max="526" width="20" style="4" bestFit="1" customWidth="1"/>
    <col min="527" max="527" width="20" style="4" customWidth="1"/>
    <col min="528" max="528" width="21.7109375" style="4" customWidth="1"/>
    <col min="529" max="533" width="0" style="4" hidden="1" customWidth="1"/>
    <col min="534" max="534" width="22.28515625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4.42578125" style="4" customWidth="1"/>
    <col min="775" max="775" width="22.7109375" style="4" bestFit="1" customWidth="1"/>
    <col min="776" max="776" width="24.7109375" style="4" customWidth="1"/>
    <col min="777" max="777" width="0" style="4" hidden="1" customWidth="1"/>
    <col min="778" max="782" width="20" style="4" bestFit="1" customWidth="1"/>
    <col min="783" max="783" width="20" style="4" customWidth="1"/>
    <col min="784" max="784" width="21.7109375" style="4" customWidth="1"/>
    <col min="785" max="789" width="0" style="4" hidden="1" customWidth="1"/>
    <col min="790" max="790" width="22.28515625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4.42578125" style="4" customWidth="1"/>
    <col min="1031" max="1031" width="22.7109375" style="4" bestFit="1" customWidth="1"/>
    <col min="1032" max="1032" width="24.7109375" style="4" customWidth="1"/>
    <col min="1033" max="1033" width="0" style="4" hidden="1" customWidth="1"/>
    <col min="1034" max="1038" width="20" style="4" bestFit="1" customWidth="1"/>
    <col min="1039" max="1039" width="20" style="4" customWidth="1"/>
    <col min="1040" max="1040" width="21.7109375" style="4" customWidth="1"/>
    <col min="1041" max="1045" width="0" style="4" hidden="1" customWidth="1"/>
    <col min="1046" max="1046" width="22.28515625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4.42578125" style="4" customWidth="1"/>
    <col min="1287" max="1287" width="22.7109375" style="4" bestFit="1" customWidth="1"/>
    <col min="1288" max="1288" width="24.7109375" style="4" customWidth="1"/>
    <col min="1289" max="1289" width="0" style="4" hidden="1" customWidth="1"/>
    <col min="1290" max="1294" width="20" style="4" bestFit="1" customWidth="1"/>
    <col min="1295" max="1295" width="20" style="4" customWidth="1"/>
    <col min="1296" max="1296" width="21.7109375" style="4" customWidth="1"/>
    <col min="1297" max="1301" width="0" style="4" hidden="1" customWidth="1"/>
    <col min="1302" max="1302" width="22.28515625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4.42578125" style="4" customWidth="1"/>
    <col min="1543" max="1543" width="22.7109375" style="4" bestFit="1" customWidth="1"/>
    <col min="1544" max="1544" width="24.7109375" style="4" customWidth="1"/>
    <col min="1545" max="1545" width="0" style="4" hidden="1" customWidth="1"/>
    <col min="1546" max="1550" width="20" style="4" bestFit="1" customWidth="1"/>
    <col min="1551" max="1551" width="20" style="4" customWidth="1"/>
    <col min="1552" max="1552" width="21.7109375" style="4" customWidth="1"/>
    <col min="1553" max="1557" width="0" style="4" hidden="1" customWidth="1"/>
    <col min="1558" max="1558" width="22.28515625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4.42578125" style="4" customWidth="1"/>
    <col min="1799" max="1799" width="22.7109375" style="4" bestFit="1" customWidth="1"/>
    <col min="1800" max="1800" width="24.7109375" style="4" customWidth="1"/>
    <col min="1801" max="1801" width="0" style="4" hidden="1" customWidth="1"/>
    <col min="1802" max="1806" width="20" style="4" bestFit="1" customWidth="1"/>
    <col min="1807" max="1807" width="20" style="4" customWidth="1"/>
    <col min="1808" max="1808" width="21.7109375" style="4" customWidth="1"/>
    <col min="1809" max="1813" width="0" style="4" hidden="1" customWidth="1"/>
    <col min="1814" max="1814" width="22.28515625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4.42578125" style="4" customWidth="1"/>
    <col min="2055" max="2055" width="22.7109375" style="4" bestFit="1" customWidth="1"/>
    <col min="2056" max="2056" width="24.7109375" style="4" customWidth="1"/>
    <col min="2057" max="2057" width="0" style="4" hidden="1" customWidth="1"/>
    <col min="2058" max="2062" width="20" style="4" bestFit="1" customWidth="1"/>
    <col min="2063" max="2063" width="20" style="4" customWidth="1"/>
    <col min="2064" max="2064" width="21.7109375" style="4" customWidth="1"/>
    <col min="2065" max="2069" width="0" style="4" hidden="1" customWidth="1"/>
    <col min="2070" max="2070" width="22.28515625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4.42578125" style="4" customWidth="1"/>
    <col min="2311" max="2311" width="22.7109375" style="4" bestFit="1" customWidth="1"/>
    <col min="2312" max="2312" width="24.7109375" style="4" customWidth="1"/>
    <col min="2313" max="2313" width="0" style="4" hidden="1" customWidth="1"/>
    <col min="2314" max="2318" width="20" style="4" bestFit="1" customWidth="1"/>
    <col min="2319" max="2319" width="20" style="4" customWidth="1"/>
    <col min="2320" max="2320" width="21.7109375" style="4" customWidth="1"/>
    <col min="2321" max="2325" width="0" style="4" hidden="1" customWidth="1"/>
    <col min="2326" max="2326" width="22.28515625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4.42578125" style="4" customWidth="1"/>
    <col min="2567" max="2567" width="22.7109375" style="4" bestFit="1" customWidth="1"/>
    <col min="2568" max="2568" width="24.7109375" style="4" customWidth="1"/>
    <col min="2569" max="2569" width="0" style="4" hidden="1" customWidth="1"/>
    <col min="2570" max="2574" width="20" style="4" bestFit="1" customWidth="1"/>
    <col min="2575" max="2575" width="20" style="4" customWidth="1"/>
    <col min="2576" max="2576" width="21.7109375" style="4" customWidth="1"/>
    <col min="2577" max="2581" width="0" style="4" hidden="1" customWidth="1"/>
    <col min="2582" max="2582" width="22.28515625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4.42578125" style="4" customWidth="1"/>
    <col min="2823" max="2823" width="22.7109375" style="4" bestFit="1" customWidth="1"/>
    <col min="2824" max="2824" width="24.7109375" style="4" customWidth="1"/>
    <col min="2825" max="2825" width="0" style="4" hidden="1" customWidth="1"/>
    <col min="2826" max="2830" width="20" style="4" bestFit="1" customWidth="1"/>
    <col min="2831" max="2831" width="20" style="4" customWidth="1"/>
    <col min="2832" max="2832" width="21.7109375" style="4" customWidth="1"/>
    <col min="2833" max="2837" width="0" style="4" hidden="1" customWidth="1"/>
    <col min="2838" max="2838" width="22.28515625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4.42578125" style="4" customWidth="1"/>
    <col min="3079" max="3079" width="22.7109375" style="4" bestFit="1" customWidth="1"/>
    <col min="3080" max="3080" width="24.7109375" style="4" customWidth="1"/>
    <col min="3081" max="3081" width="0" style="4" hidden="1" customWidth="1"/>
    <col min="3082" max="3086" width="20" style="4" bestFit="1" customWidth="1"/>
    <col min="3087" max="3087" width="20" style="4" customWidth="1"/>
    <col min="3088" max="3088" width="21.7109375" style="4" customWidth="1"/>
    <col min="3089" max="3093" width="0" style="4" hidden="1" customWidth="1"/>
    <col min="3094" max="3094" width="22.28515625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4.42578125" style="4" customWidth="1"/>
    <col min="3335" max="3335" width="22.7109375" style="4" bestFit="1" customWidth="1"/>
    <col min="3336" max="3336" width="24.7109375" style="4" customWidth="1"/>
    <col min="3337" max="3337" width="0" style="4" hidden="1" customWidth="1"/>
    <col min="3338" max="3342" width="20" style="4" bestFit="1" customWidth="1"/>
    <col min="3343" max="3343" width="20" style="4" customWidth="1"/>
    <col min="3344" max="3344" width="21.7109375" style="4" customWidth="1"/>
    <col min="3345" max="3349" width="0" style="4" hidden="1" customWidth="1"/>
    <col min="3350" max="3350" width="22.28515625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4.42578125" style="4" customWidth="1"/>
    <col min="3591" max="3591" width="22.7109375" style="4" bestFit="1" customWidth="1"/>
    <col min="3592" max="3592" width="24.7109375" style="4" customWidth="1"/>
    <col min="3593" max="3593" width="0" style="4" hidden="1" customWidth="1"/>
    <col min="3594" max="3598" width="20" style="4" bestFit="1" customWidth="1"/>
    <col min="3599" max="3599" width="20" style="4" customWidth="1"/>
    <col min="3600" max="3600" width="21.7109375" style="4" customWidth="1"/>
    <col min="3601" max="3605" width="0" style="4" hidden="1" customWidth="1"/>
    <col min="3606" max="3606" width="22.28515625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4.42578125" style="4" customWidth="1"/>
    <col min="3847" max="3847" width="22.7109375" style="4" bestFit="1" customWidth="1"/>
    <col min="3848" max="3848" width="24.7109375" style="4" customWidth="1"/>
    <col min="3849" max="3849" width="0" style="4" hidden="1" customWidth="1"/>
    <col min="3850" max="3854" width="20" style="4" bestFit="1" customWidth="1"/>
    <col min="3855" max="3855" width="20" style="4" customWidth="1"/>
    <col min="3856" max="3856" width="21.7109375" style="4" customWidth="1"/>
    <col min="3857" max="3861" width="0" style="4" hidden="1" customWidth="1"/>
    <col min="3862" max="3862" width="22.28515625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4.42578125" style="4" customWidth="1"/>
    <col min="4103" max="4103" width="22.7109375" style="4" bestFit="1" customWidth="1"/>
    <col min="4104" max="4104" width="24.7109375" style="4" customWidth="1"/>
    <col min="4105" max="4105" width="0" style="4" hidden="1" customWidth="1"/>
    <col min="4106" max="4110" width="20" style="4" bestFit="1" customWidth="1"/>
    <col min="4111" max="4111" width="20" style="4" customWidth="1"/>
    <col min="4112" max="4112" width="21.7109375" style="4" customWidth="1"/>
    <col min="4113" max="4117" width="0" style="4" hidden="1" customWidth="1"/>
    <col min="4118" max="4118" width="22.28515625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4.42578125" style="4" customWidth="1"/>
    <col min="4359" max="4359" width="22.7109375" style="4" bestFit="1" customWidth="1"/>
    <col min="4360" max="4360" width="24.7109375" style="4" customWidth="1"/>
    <col min="4361" max="4361" width="0" style="4" hidden="1" customWidth="1"/>
    <col min="4362" max="4366" width="20" style="4" bestFit="1" customWidth="1"/>
    <col min="4367" max="4367" width="20" style="4" customWidth="1"/>
    <col min="4368" max="4368" width="21.7109375" style="4" customWidth="1"/>
    <col min="4369" max="4373" width="0" style="4" hidden="1" customWidth="1"/>
    <col min="4374" max="4374" width="22.28515625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4.42578125" style="4" customWidth="1"/>
    <col min="4615" max="4615" width="22.7109375" style="4" bestFit="1" customWidth="1"/>
    <col min="4616" max="4616" width="24.7109375" style="4" customWidth="1"/>
    <col min="4617" max="4617" width="0" style="4" hidden="1" customWidth="1"/>
    <col min="4618" max="4622" width="20" style="4" bestFit="1" customWidth="1"/>
    <col min="4623" max="4623" width="20" style="4" customWidth="1"/>
    <col min="4624" max="4624" width="21.7109375" style="4" customWidth="1"/>
    <col min="4625" max="4629" width="0" style="4" hidden="1" customWidth="1"/>
    <col min="4630" max="4630" width="22.28515625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4.42578125" style="4" customWidth="1"/>
    <col min="4871" max="4871" width="22.7109375" style="4" bestFit="1" customWidth="1"/>
    <col min="4872" max="4872" width="24.7109375" style="4" customWidth="1"/>
    <col min="4873" max="4873" width="0" style="4" hidden="1" customWidth="1"/>
    <col min="4874" max="4878" width="20" style="4" bestFit="1" customWidth="1"/>
    <col min="4879" max="4879" width="20" style="4" customWidth="1"/>
    <col min="4880" max="4880" width="21.7109375" style="4" customWidth="1"/>
    <col min="4881" max="4885" width="0" style="4" hidden="1" customWidth="1"/>
    <col min="4886" max="4886" width="22.28515625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4.42578125" style="4" customWidth="1"/>
    <col min="5127" max="5127" width="22.7109375" style="4" bestFit="1" customWidth="1"/>
    <col min="5128" max="5128" width="24.7109375" style="4" customWidth="1"/>
    <col min="5129" max="5129" width="0" style="4" hidden="1" customWidth="1"/>
    <col min="5130" max="5134" width="20" style="4" bestFit="1" customWidth="1"/>
    <col min="5135" max="5135" width="20" style="4" customWidth="1"/>
    <col min="5136" max="5136" width="21.7109375" style="4" customWidth="1"/>
    <col min="5137" max="5141" width="0" style="4" hidden="1" customWidth="1"/>
    <col min="5142" max="5142" width="22.28515625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4.42578125" style="4" customWidth="1"/>
    <col min="5383" max="5383" width="22.7109375" style="4" bestFit="1" customWidth="1"/>
    <col min="5384" max="5384" width="24.7109375" style="4" customWidth="1"/>
    <col min="5385" max="5385" width="0" style="4" hidden="1" customWidth="1"/>
    <col min="5386" max="5390" width="20" style="4" bestFit="1" customWidth="1"/>
    <col min="5391" max="5391" width="20" style="4" customWidth="1"/>
    <col min="5392" max="5392" width="21.7109375" style="4" customWidth="1"/>
    <col min="5393" max="5397" width="0" style="4" hidden="1" customWidth="1"/>
    <col min="5398" max="5398" width="22.28515625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4.42578125" style="4" customWidth="1"/>
    <col min="5639" max="5639" width="22.7109375" style="4" bestFit="1" customWidth="1"/>
    <col min="5640" max="5640" width="24.7109375" style="4" customWidth="1"/>
    <col min="5641" max="5641" width="0" style="4" hidden="1" customWidth="1"/>
    <col min="5642" max="5646" width="20" style="4" bestFit="1" customWidth="1"/>
    <col min="5647" max="5647" width="20" style="4" customWidth="1"/>
    <col min="5648" max="5648" width="21.7109375" style="4" customWidth="1"/>
    <col min="5649" max="5653" width="0" style="4" hidden="1" customWidth="1"/>
    <col min="5654" max="5654" width="22.28515625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4.42578125" style="4" customWidth="1"/>
    <col min="5895" max="5895" width="22.7109375" style="4" bestFit="1" customWidth="1"/>
    <col min="5896" max="5896" width="24.7109375" style="4" customWidth="1"/>
    <col min="5897" max="5897" width="0" style="4" hidden="1" customWidth="1"/>
    <col min="5898" max="5902" width="20" style="4" bestFit="1" customWidth="1"/>
    <col min="5903" max="5903" width="20" style="4" customWidth="1"/>
    <col min="5904" max="5904" width="21.7109375" style="4" customWidth="1"/>
    <col min="5905" max="5909" width="0" style="4" hidden="1" customWidth="1"/>
    <col min="5910" max="5910" width="22.28515625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4.42578125" style="4" customWidth="1"/>
    <col min="6151" max="6151" width="22.7109375" style="4" bestFit="1" customWidth="1"/>
    <col min="6152" max="6152" width="24.7109375" style="4" customWidth="1"/>
    <col min="6153" max="6153" width="0" style="4" hidden="1" customWidth="1"/>
    <col min="6154" max="6158" width="20" style="4" bestFit="1" customWidth="1"/>
    <col min="6159" max="6159" width="20" style="4" customWidth="1"/>
    <col min="6160" max="6160" width="21.7109375" style="4" customWidth="1"/>
    <col min="6161" max="6165" width="0" style="4" hidden="1" customWidth="1"/>
    <col min="6166" max="6166" width="22.28515625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4.42578125" style="4" customWidth="1"/>
    <col min="6407" max="6407" width="22.7109375" style="4" bestFit="1" customWidth="1"/>
    <col min="6408" max="6408" width="24.7109375" style="4" customWidth="1"/>
    <col min="6409" max="6409" width="0" style="4" hidden="1" customWidth="1"/>
    <col min="6410" max="6414" width="20" style="4" bestFit="1" customWidth="1"/>
    <col min="6415" max="6415" width="20" style="4" customWidth="1"/>
    <col min="6416" max="6416" width="21.7109375" style="4" customWidth="1"/>
    <col min="6417" max="6421" width="0" style="4" hidden="1" customWidth="1"/>
    <col min="6422" max="6422" width="22.28515625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4.42578125" style="4" customWidth="1"/>
    <col min="6663" max="6663" width="22.7109375" style="4" bestFit="1" customWidth="1"/>
    <col min="6664" max="6664" width="24.7109375" style="4" customWidth="1"/>
    <col min="6665" max="6665" width="0" style="4" hidden="1" customWidth="1"/>
    <col min="6666" max="6670" width="20" style="4" bestFit="1" customWidth="1"/>
    <col min="6671" max="6671" width="20" style="4" customWidth="1"/>
    <col min="6672" max="6672" width="21.7109375" style="4" customWidth="1"/>
    <col min="6673" max="6677" width="0" style="4" hidden="1" customWidth="1"/>
    <col min="6678" max="6678" width="22.28515625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4.42578125" style="4" customWidth="1"/>
    <col min="6919" max="6919" width="22.7109375" style="4" bestFit="1" customWidth="1"/>
    <col min="6920" max="6920" width="24.7109375" style="4" customWidth="1"/>
    <col min="6921" max="6921" width="0" style="4" hidden="1" customWidth="1"/>
    <col min="6922" max="6926" width="20" style="4" bestFit="1" customWidth="1"/>
    <col min="6927" max="6927" width="20" style="4" customWidth="1"/>
    <col min="6928" max="6928" width="21.7109375" style="4" customWidth="1"/>
    <col min="6929" max="6933" width="0" style="4" hidden="1" customWidth="1"/>
    <col min="6934" max="6934" width="22.28515625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4.42578125" style="4" customWidth="1"/>
    <col min="7175" max="7175" width="22.7109375" style="4" bestFit="1" customWidth="1"/>
    <col min="7176" max="7176" width="24.7109375" style="4" customWidth="1"/>
    <col min="7177" max="7177" width="0" style="4" hidden="1" customWidth="1"/>
    <col min="7178" max="7182" width="20" style="4" bestFit="1" customWidth="1"/>
    <col min="7183" max="7183" width="20" style="4" customWidth="1"/>
    <col min="7184" max="7184" width="21.7109375" style="4" customWidth="1"/>
    <col min="7185" max="7189" width="0" style="4" hidden="1" customWidth="1"/>
    <col min="7190" max="7190" width="22.28515625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4.42578125" style="4" customWidth="1"/>
    <col min="7431" max="7431" width="22.7109375" style="4" bestFit="1" customWidth="1"/>
    <col min="7432" max="7432" width="24.7109375" style="4" customWidth="1"/>
    <col min="7433" max="7433" width="0" style="4" hidden="1" customWidth="1"/>
    <col min="7434" max="7438" width="20" style="4" bestFit="1" customWidth="1"/>
    <col min="7439" max="7439" width="20" style="4" customWidth="1"/>
    <col min="7440" max="7440" width="21.7109375" style="4" customWidth="1"/>
    <col min="7441" max="7445" width="0" style="4" hidden="1" customWidth="1"/>
    <col min="7446" max="7446" width="22.28515625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4.42578125" style="4" customWidth="1"/>
    <col min="7687" max="7687" width="22.7109375" style="4" bestFit="1" customWidth="1"/>
    <col min="7688" max="7688" width="24.7109375" style="4" customWidth="1"/>
    <col min="7689" max="7689" width="0" style="4" hidden="1" customWidth="1"/>
    <col min="7690" max="7694" width="20" style="4" bestFit="1" customWidth="1"/>
    <col min="7695" max="7695" width="20" style="4" customWidth="1"/>
    <col min="7696" max="7696" width="21.7109375" style="4" customWidth="1"/>
    <col min="7697" max="7701" width="0" style="4" hidden="1" customWidth="1"/>
    <col min="7702" max="7702" width="22.28515625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4.42578125" style="4" customWidth="1"/>
    <col min="7943" max="7943" width="22.7109375" style="4" bestFit="1" customWidth="1"/>
    <col min="7944" max="7944" width="24.7109375" style="4" customWidth="1"/>
    <col min="7945" max="7945" width="0" style="4" hidden="1" customWidth="1"/>
    <col min="7946" max="7950" width="20" style="4" bestFit="1" customWidth="1"/>
    <col min="7951" max="7951" width="20" style="4" customWidth="1"/>
    <col min="7952" max="7952" width="21.7109375" style="4" customWidth="1"/>
    <col min="7953" max="7957" width="0" style="4" hidden="1" customWidth="1"/>
    <col min="7958" max="7958" width="22.28515625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4.42578125" style="4" customWidth="1"/>
    <col min="8199" max="8199" width="22.7109375" style="4" bestFit="1" customWidth="1"/>
    <col min="8200" max="8200" width="24.7109375" style="4" customWidth="1"/>
    <col min="8201" max="8201" width="0" style="4" hidden="1" customWidth="1"/>
    <col min="8202" max="8206" width="20" style="4" bestFit="1" customWidth="1"/>
    <col min="8207" max="8207" width="20" style="4" customWidth="1"/>
    <col min="8208" max="8208" width="21.7109375" style="4" customWidth="1"/>
    <col min="8209" max="8213" width="0" style="4" hidden="1" customWidth="1"/>
    <col min="8214" max="8214" width="22.28515625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4.42578125" style="4" customWidth="1"/>
    <col min="8455" max="8455" width="22.7109375" style="4" bestFit="1" customWidth="1"/>
    <col min="8456" max="8456" width="24.7109375" style="4" customWidth="1"/>
    <col min="8457" max="8457" width="0" style="4" hidden="1" customWidth="1"/>
    <col min="8458" max="8462" width="20" style="4" bestFit="1" customWidth="1"/>
    <col min="8463" max="8463" width="20" style="4" customWidth="1"/>
    <col min="8464" max="8464" width="21.7109375" style="4" customWidth="1"/>
    <col min="8465" max="8469" width="0" style="4" hidden="1" customWidth="1"/>
    <col min="8470" max="8470" width="22.28515625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4.42578125" style="4" customWidth="1"/>
    <col min="8711" max="8711" width="22.7109375" style="4" bestFit="1" customWidth="1"/>
    <col min="8712" max="8712" width="24.7109375" style="4" customWidth="1"/>
    <col min="8713" max="8713" width="0" style="4" hidden="1" customWidth="1"/>
    <col min="8714" max="8718" width="20" style="4" bestFit="1" customWidth="1"/>
    <col min="8719" max="8719" width="20" style="4" customWidth="1"/>
    <col min="8720" max="8720" width="21.7109375" style="4" customWidth="1"/>
    <col min="8721" max="8725" width="0" style="4" hidden="1" customWidth="1"/>
    <col min="8726" max="8726" width="22.28515625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4.42578125" style="4" customWidth="1"/>
    <col min="8967" max="8967" width="22.7109375" style="4" bestFit="1" customWidth="1"/>
    <col min="8968" max="8968" width="24.7109375" style="4" customWidth="1"/>
    <col min="8969" max="8969" width="0" style="4" hidden="1" customWidth="1"/>
    <col min="8970" max="8974" width="20" style="4" bestFit="1" customWidth="1"/>
    <col min="8975" max="8975" width="20" style="4" customWidth="1"/>
    <col min="8976" max="8976" width="21.7109375" style="4" customWidth="1"/>
    <col min="8977" max="8981" width="0" style="4" hidden="1" customWidth="1"/>
    <col min="8982" max="8982" width="22.28515625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4.42578125" style="4" customWidth="1"/>
    <col min="9223" max="9223" width="22.7109375" style="4" bestFit="1" customWidth="1"/>
    <col min="9224" max="9224" width="24.7109375" style="4" customWidth="1"/>
    <col min="9225" max="9225" width="0" style="4" hidden="1" customWidth="1"/>
    <col min="9226" max="9230" width="20" style="4" bestFit="1" customWidth="1"/>
    <col min="9231" max="9231" width="20" style="4" customWidth="1"/>
    <col min="9232" max="9232" width="21.7109375" style="4" customWidth="1"/>
    <col min="9233" max="9237" width="0" style="4" hidden="1" customWidth="1"/>
    <col min="9238" max="9238" width="22.28515625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4.42578125" style="4" customWidth="1"/>
    <col min="9479" max="9479" width="22.7109375" style="4" bestFit="1" customWidth="1"/>
    <col min="9480" max="9480" width="24.7109375" style="4" customWidth="1"/>
    <col min="9481" max="9481" width="0" style="4" hidden="1" customWidth="1"/>
    <col min="9482" max="9486" width="20" style="4" bestFit="1" customWidth="1"/>
    <col min="9487" max="9487" width="20" style="4" customWidth="1"/>
    <col min="9488" max="9488" width="21.7109375" style="4" customWidth="1"/>
    <col min="9489" max="9493" width="0" style="4" hidden="1" customWidth="1"/>
    <col min="9494" max="9494" width="22.28515625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4.42578125" style="4" customWidth="1"/>
    <col min="9735" max="9735" width="22.7109375" style="4" bestFit="1" customWidth="1"/>
    <col min="9736" max="9736" width="24.7109375" style="4" customWidth="1"/>
    <col min="9737" max="9737" width="0" style="4" hidden="1" customWidth="1"/>
    <col min="9738" max="9742" width="20" style="4" bestFit="1" customWidth="1"/>
    <col min="9743" max="9743" width="20" style="4" customWidth="1"/>
    <col min="9744" max="9744" width="21.7109375" style="4" customWidth="1"/>
    <col min="9745" max="9749" width="0" style="4" hidden="1" customWidth="1"/>
    <col min="9750" max="9750" width="22.28515625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4.42578125" style="4" customWidth="1"/>
    <col min="9991" max="9991" width="22.7109375" style="4" bestFit="1" customWidth="1"/>
    <col min="9992" max="9992" width="24.7109375" style="4" customWidth="1"/>
    <col min="9993" max="9993" width="0" style="4" hidden="1" customWidth="1"/>
    <col min="9994" max="9998" width="20" style="4" bestFit="1" customWidth="1"/>
    <col min="9999" max="9999" width="20" style="4" customWidth="1"/>
    <col min="10000" max="10000" width="21.7109375" style="4" customWidth="1"/>
    <col min="10001" max="10005" width="0" style="4" hidden="1" customWidth="1"/>
    <col min="10006" max="10006" width="22.28515625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4.42578125" style="4" customWidth="1"/>
    <col min="10247" max="10247" width="22.7109375" style="4" bestFit="1" customWidth="1"/>
    <col min="10248" max="10248" width="24.7109375" style="4" customWidth="1"/>
    <col min="10249" max="10249" width="0" style="4" hidden="1" customWidth="1"/>
    <col min="10250" max="10254" width="20" style="4" bestFit="1" customWidth="1"/>
    <col min="10255" max="10255" width="20" style="4" customWidth="1"/>
    <col min="10256" max="10256" width="21.7109375" style="4" customWidth="1"/>
    <col min="10257" max="10261" width="0" style="4" hidden="1" customWidth="1"/>
    <col min="10262" max="10262" width="22.28515625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4.42578125" style="4" customWidth="1"/>
    <col min="10503" max="10503" width="22.7109375" style="4" bestFit="1" customWidth="1"/>
    <col min="10504" max="10504" width="24.7109375" style="4" customWidth="1"/>
    <col min="10505" max="10505" width="0" style="4" hidden="1" customWidth="1"/>
    <col min="10506" max="10510" width="20" style="4" bestFit="1" customWidth="1"/>
    <col min="10511" max="10511" width="20" style="4" customWidth="1"/>
    <col min="10512" max="10512" width="21.7109375" style="4" customWidth="1"/>
    <col min="10513" max="10517" width="0" style="4" hidden="1" customWidth="1"/>
    <col min="10518" max="10518" width="22.28515625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4.42578125" style="4" customWidth="1"/>
    <col min="10759" max="10759" width="22.7109375" style="4" bestFit="1" customWidth="1"/>
    <col min="10760" max="10760" width="24.7109375" style="4" customWidth="1"/>
    <col min="10761" max="10761" width="0" style="4" hidden="1" customWidth="1"/>
    <col min="10762" max="10766" width="20" style="4" bestFit="1" customWidth="1"/>
    <col min="10767" max="10767" width="20" style="4" customWidth="1"/>
    <col min="10768" max="10768" width="21.7109375" style="4" customWidth="1"/>
    <col min="10769" max="10773" width="0" style="4" hidden="1" customWidth="1"/>
    <col min="10774" max="10774" width="22.28515625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4.42578125" style="4" customWidth="1"/>
    <col min="11015" max="11015" width="22.7109375" style="4" bestFit="1" customWidth="1"/>
    <col min="11016" max="11016" width="24.7109375" style="4" customWidth="1"/>
    <col min="11017" max="11017" width="0" style="4" hidden="1" customWidth="1"/>
    <col min="11018" max="11022" width="20" style="4" bestFit="1" customWidth="1"/>
    <col min="11023" max="11023" width="20" style="4" customWidth="1"/>
    <col min="11024" max="11024" width="21.7109375" style="4" customWidth="1"/>
    <col min="11025" max="11029" width="0" style="4" hidden="1" customWidth="1"/>
    <col min="11030" max="11030" width="22.28515625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4.42578125" style="4" customWidth="1"/>
    <col min="11271" max="11271" width="22.7109375" style="4" bestFit="1" customWidth="1"/>
    <col min="11272" max="11272" width="24.7109375" style="4" customWidth="1"/>
    <col min="11273" max="11273" width="0" style="4" hidden="1" customWidth="1"/>
    <col min="11274" max="11278" width="20" style="4" bestFit="1" customWidth="1"/>
    <col min="11279" max="11279" width="20" style="4" customWidth="1"/>
    <col min="11280" max="11280" width="21.7109375" style="4" customWidth="1"/>
    <col min="11281" max="11285" width="0" style="4" hidden="1" customWidth="1"/>
    <col min="11286" max="11286" width="22.28515625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4.42578125" style="4" customWidth="1"/>
    <col min="11527" max="11527" width="22.7109375" style="4" bestFit="1" customWidth="1"/>
    <col min="11528" max="11528" width="24.7109375" style="4" customWidth="1"/>
    <col min="11529" max="11529" width="0" style="4" hidden="1" customWidth="1"/>
    <col min="11530" max="11534" width="20" style="4" bestFit="1" customWidth="1"/>
    <col min="11535" max="11535" width="20" style="4" customWidth="1"/>
    <col min="11536" max="11536" width="21.7109375" style="4" customWidth="1"/>
    <col min="11537" max="11541" width="0" style="4" hidden="1" customWidth="1"/>
    <col min="11542" max="11542" width="22.28515625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4.42578125" style="4" customWidth="1"/>
    <col min="11783" max="11783" width="22.7109375" style="4" bestFit="1" customWidth="1"/>
    <col min="11784" max="11784" width="24.7109375" style="4" customWidth="1"/>
    <col min="11785" max="11785" width="0" style="4" hidden="1" customWidth="1"/>
    <col min="11786" max="11790" width="20" style="4" bestFit="1" customWidth="1"/>
    <col min="11791" max="11791" width="20" style="4" customWidth="1"/>
    <col min="11792" max="11792" width="21.7109375" style="4" customWidth="1"/>
    <col min="11793" max="11797" width="0" style="4" hidden="1" customWidth="1"/>
    <col min="11798" max="11798" width="22.28515625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4.42578125" style="4" customWidth="1"/>
    <col min="12039" max="12039" width="22.7109375" style="4" bestFit="1" customWidth="1"/>
    <col min="12040" max="12040" width="24.7109375" style="4" customWidth="1"/>
    <col min="12041" max="12041" width="0" style="4" hidden="1" customWidth="1"/>
    <col min="12042" max="12046" width="20" style="4" bestFit="1" customWidth="1"/>
    <col min="12047" max="12047" width="20" style="4" customWidth="1"/>
    <col min="12048" max="12048" width="21.7109375" style="4" customWidth="1"/>
    <col min="12049" max="12053" width="0" style="4" hidden="1" customWidth="1"/>
    <col min="12054" max="12054" width="22.28515625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4.42578125" style="4" customWidth="1"/>
    <col min="12295" max="12295" width="22.7109375" style="4" bestFit="1" customWidth="1"/>
    <col min="12296" max="12296" width="24.7109375" style="4" customWidth="1"/>
    <col min="12297" max="12297" width="0" style="4" hidden="1" customWidth="1"/>
    <col min="12298" max="12302" width="20" style="4" bestFit="1" customWidth="1"/>
    <col min="12303" max="12303" width="20" style="4" customWidth="1"/>
    <col min="12304" max="12304" width="21.7109375" style="4" customWidth="1"/>
    <col min="12305" max="12309" width="0" style="4" hidden="1" customWidth="1"/>
    <col min="12310" max="12310" width="22.28515625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4.42578125" style="4" customWidth="1"/>
    <col min="12551" max="12551" width="22.7109375" style="4" bestFit="1" customWidth="1"/>
    <col min="12552" max="12552" width="24.7109375" style="4" customWidth="1"/>
    <col min="12553" max="12553" width="0" style="4" hidden="1" customWidth="1"/>
    <col min="12554" max="12558" width="20" style="4" bestFit="1" customWidth="1"/>
    <col min="12559" max="12559" width="20" style="4" customWidth="1"/>
    <col min="12560" max="12560" width="21.7109375" style="4" customWidth="1"/>
    <col min="12561" max="12565" width="0" style="4" hidden="1" customWidth="1"/>
    <col min="12566" max="12566" width="22.28515625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4.42578125" style="4" customWidth="1"/>
    <col min="12807" max="12807" width="22.7109375" style="4" bestFit="1" customWidth="1"/>
    <col min="12808" max="12808" width="24.7109375" style="4" customWidth="1"/>
    <col min="12809" max="12809" width="0" style="4" hidden="1" customWidth="1"/>
    <col min="12810" max="12814" width="20" style="4" bestFit="1" customWidth="1"/>
    <col min="12815" max="12815" width="20" style="4" customWidth="1"/>
    <col min="12816" max="12816" width="21.7109375" style="4" customWidth="1"/>
    <col min="12817" max="12821" width="0" style="4" hidden="1" customWidth="1"/>
    <col min="12822" max="12822" width="22.28515625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4.42578125" style="4" customWidth="1"/>
    <col min="13063" max="13063" width="22.7109375" style="4" bestFit="1" customWidth="1"/>
    <col min="13064" max="13064" width="24.7109375" style="4" customWidth="1"/>
    <col min="13065" max="13065" width="0" style="4" hidden="1" customWidth="1"/>
    <col min="13066" max="13070" width="20" style="4" bestFit="1" customWidth="1"/>
    <col min="13071" max="13071" width="20" style="4" customWidth="1"/>
    <col min="13072" max="13072" width="21.7109375" style="4" customWidth="1"/>
    <col min="13073" max="13077" width="0" style="4" hidden="1" customWidth="1"/>
    <col min="13078" max="13078" width="22.28515625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4.42578125" style="4" customWidth="1"/>
    <col min="13319" max="13319" width="22.7109375" style="4" bestFit="1" customWidth="1"/>
    <col min="13320" max="13320" width="24.7109375" style="4" customWidth="1"/>
    <col min="13321" max="13321" width="0" style="4" hidden="1" customWidth="1"/>
    <col min="13322" max="13326" width="20" style="4" bestFit="1" customWidth="1"/>
    <col min="13327" max="13327" width="20" style="4" customWidth="1"/>
    <col min="13328" max="13328" width="21.7109375" style="4" customWidth="1"/>
    <col min="13329" max="13333" width="0" style="4" hidden="1" customWidth="1"/>
    <col min="13334" max="13334" width="22.28515625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4.42578125" style="4" customWidth="1"/>
    <col min="13575" max="13575" width="22.7109375" style="4" bestFit="1" customWidth="1"/>
    <col min="13576" max="13576" width="24.7109375" style="4" customWidth="1"/>
    <col min="13577" max="13577" width="0" style="4" hidden="1" customWidth="1"/>
    <col min="13578" max="13582" width="20" style="4" bestFit="1" customWidth="1"/>
    <col min="13583" max="13583" width="20" style="4" customWidth="1"/>
    <col min="13584" max="13584" width="21.7109375" style="4" customWidth="1"/>
    <col min="13585" max="13589" width="0" style="4" hidden="1" customWidth="1"/>
    <col min="13590" max="13590" width="22.28515625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4.42578125" style="4" customWidth="1"/>
    <col min="13831" max="13831" width="22.7109375" style="4" bestFit="1" customWidth="1"/>
    <col min="13832" max="13832" width="24.7109375" style="4" customWidth="1"/>
    <col min="13833" max="13833" width="0" style="4" hidden="1" customWidth="1"/>
    <col min="13834" max="13838" width="20" style="4" bestFit="1" customWidth="1"/>
    <col min="13839" max="13839" width="20" style="4" customWidth="1"/>
    <col min="13840" max="13840" width="21.7109375" style="4" customWidth="1"/>
    <col min="13841" max="13845" width="0" style="4" hidden="1" customWidth="1"/>
    <col min="13846" max="13846" width="22.28515625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4.42578125" style="4" customWidth="1"/>
    <col min="14087" max="14087" width="22.7109375" style="4" bestFit="1" customWidth="1"/>
    <col min="14088" max="14088" width="24.7109375" style="4" customWidth="1"/>
    <col min="14089" max="14089" width="0" style="4" hidden="1" customWidth="1"/>
    <col min="14090" max="14094" width="20" style="4" bestFit="1" customWidth="1"/>
    <col min="14095" max="14095" width="20" style="4" customWidth="1"/>
    <col min="14096" max="14096" width="21.7109375" style="4" customWidth="1"/>
    <col min="14097" max="14101" width="0" style="4" hidden="1" customWidth="1"/>
    <col min="14102" max="14102" width="22.28515625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4.42578125" style="4" customWidth="1"/>
    <col min="14343" max="14343" width="22.7109375" style="4" bestFit="1" customWidth="1"/>
    <col min="14344" max="14344" width="24.7109375" style="4" customWidth="1"/>
    <col min="14345" max="14345" width="0" style="4" hidden="1" customWidth="1"/>
    <col min="14346" max="14350" width="20" style="4" bestFit="1" customWidth="1"/>
    <col min="14351" max="14351" width="20" style="4" customWidth="1"/>
    <col min="14352" max="14352" width="21.7109375" style="4" customWidth="1"/>
    <col min="14353" max="14357" width="0" style="4" hidden="1" customWidth="1"/>
    <col min="14358" max="14358" width="22.28515625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4.42578125" style="4" customWidth="1"/>
    <col min="14599" max="14599" width="22.7109375" style="4" bestFit="1" customWidth="1"/>
    <col min="14600" max="14600" width="24.7109375" style="4" customWidth="1"/>
    <col min="14601" max="14601" width="0" style="4" hidden="1" customWidth="1"/>
    <col min="14602" max="14606" width="20" style="4" bestFit="1" customWidth="1"/>
    <col min="14607" max="14607" width="20" style="4" customWidth="1"/>
    <col min="14608" max="14608" width="21.7109375" style="4" customWidth="1"/>
    <col min="14609" max="14613" width="0" style="4" hidden="1" customWidth="1"/>
    <col min="14614" max="14614" width="22.28515625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4.42578125" style="4" customWidth="1"/>
    <col min="14855" max="14855" width="22.7109375" style="4" bestFit="1" customWidth="1"/>
    <col min="14856" max="14856" width="24.7109375" style="4" customWidth="1"/>
    <col min="14857" max="14857" width="0" style="4" hidden="1" customWidth="1"/>
    <col min="14858" max="14862" width="20" style="4" bestFit="1" customWidth="1"/>
    <col min="14863" max="14863" width="20" style="4" customWidth="1"/>
    <col min="14864" max="14864" width="21.7109375" style="4" customWidth="1"/>
    <col min="14865" max="14869" width="0" style="4" hidden="1" customWidth="1"/>
    <col min="14870" max="14870" width="22.28515625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4.42578125" style="4" customWidth="1"/>
    <col min="15111" max="15111" width="22.7109375" style="4" bestFit="1" customWidth="1"/>
    <col min="15112" max="15112" width="24.7109375" style="4" customWidth="1"/>
    <col min="15113" max="15113" width="0" style="4" hidden="1" customWidth="1"/>
    <col min="15114" max="15118" width="20" style="4" bestFit="1" customWidth="1"/>
    <col min="15119" max="15119" width="20" style="4" customWidth="1"/>
    <col min="15120" max="15120" width="21.7109375" style="4" customWidth="1"/>
    <col min="15121" max="15125" width="0" style="4" hidden="1" customWidth="1"/>
    <col min="15126" max="15126" width="22.28515625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4.42578125" style="4" customWidth="1"/>
    <col min="15367" max="15367" width="22.7109375" style="4" bestFit="1" customWidth="1"/>
    <col min="15368" max="15368" width="24.7109375" style="4" customWidth="1"/>
    <col min="15369" max="15369" width="0" style="4" hidden="1" customWidth="1"/>
    <col min="15370" max="15374" width="20" style="4" bestFit="1" customWidth="1"/>
    <col min="15375" max="15375" width="20" style="4" customWidth="1"/>
    <col min="15376" max="15376" width="21.7109375" style="4" customWidth="1"/>
    <col min="15377" max="15381" width="0" style="4" hidden="1" customWidth="1"/>
    <col min="15382" max="15382" width="22.28515625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4.42578125" style="4" customWidth="1"/>
    <col min="15623" max="15623" width="22.7109375" style="4" bestFit="1" customWidth="1"/>
    <col min="15624" max="15624" width="24.7109375" style="4" customWidth="1"/>
    <col min="15625" max="15625" width="0" style="4" hidden="1" customWidth="1"/>
    <col min="15626" max="15630" width="20" style="4" bestFit="1" customWidth="1"/>
    <col min="15631" max="15631" width="20" style="4" customWidth="1"/>
    <col min="15632" max="15632" width="21.7109375" style="4" customWidth="1"/>
    <col min="15633" max="15637" width="0" style="4" hidden="1" customWidth="1"/>
    <col min="15638" max="15638" width="22.28515625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4.42578125" style="4" customWidth="1"/>
    <col min="15879" max="15879" width="22.7109375" style="4" bestFit="1" customWidth="1"/>
    <col min="15880" max="15880" width="24.7109375" style="4" customWidth="1"/>
    <col min="15881" max="15881" width="0" style="4" hidden="1" customWidth="1"/>
    <col min="15882" max="15886" width="20" style="4" bestFit="1" customWidth="1"/>
    <col min="15887" max="15887" width="20" style="4" customWidth="1"/>
    <col min="15888" max="15888" width="21.7109375" style="4" customWidth="1"/>
    <col min="15889" max="15893" width="0" style="4" hidden="1" customWidth="1"/>
    <col min="15894" max="15894" width="22.28515625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4.42578125" style="4" customWidth="1"/>
    <col min="16135" max="16135" width="22.7109375" style="4" bestFit="1" customWidth="1"/>
    <col min="16136" max="16136" width="24.7109375" style="4" customWidth="1"/>
    <col min="16137" max="16137" width="0" style="4" hidden="1" customWidth="1"/>
    <col min="16138" max="16142" width="20" style="4" bestFit="1" customWidth="1"/>
    <col min="16143" max="16143" width="20" style="4" customWidth="1"/>
    <col min="16144" max="16144" width="21.7109375" style="4" customWidth="1"/>
    <col min="16145" max="16149" width="0" style="4" hidden="1" customWidth="1"/>
    <col min="16150" max="16150" width="22.28515625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45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4" customFormat="1" ht="42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0">
        <f t="shared" si="0"/>
        <v>-24465000</v>
      </c>
      <c r="I8" s="30">
        <f t="shared" si="0"/>
        <v>494636000</v>
      </c>
      <c r="J8" s="31">
        <f t="shared" si="0"/>
        <v>26893528.489999998</v>
      </c>
      <c r="K8" s="31">
        <f t="shared" si="0"/>
        <v>37560961.889999993</v>
      </c>
      <c r="L8" s="31">
        <f t="shared" si="0"/>
        <v>38337236.600000001</v>
      </c>
      <c r="M8" s="31">
        <f t="shared" si="0"/>
        <v>39756797.909999996</v>
      </c>
      <c r="N8" s="31">
        <f t="shared" si="0"/>
        <v>32942944.789999999</v>
      </c>
      <c r="O8" s="31">
        <f t="shared" si="0"/>
        <v>40400707.540000007</v>
      </c>
      <c r="P8" s="31">
        <f t="shared" si="0"/>
        <v>39789495.840000004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0</v>
      </c>
      <c r="U8" s="31">
        <f t="shared" si="0"/>
        <v>0</v>
      </c>
      <c r="V8" s="32">
        <f>SUM(J8:U8)</f>
        <v>255681673.05999997</v>
      </c>
      <c r="W8" s="33"/>
    </row>
    <row r="9" spans="1:23" s="46" customFormat="1" ht="26.25" customHeight="1" x14ac:dyDescent="0.2">
      <c r="A9" s="35">
        <v>2</v>
      </c>
      <c r="B9" s="36">
        <v>1</v>
      </c>
      <c r="C9" s="36">
        <v>1</v>
      </c>
      <c r="D9" s="36">
        <v>1</v>
      </c>
      <c r="E9" s="37" t="s">
        <v>26</v>
      </c>
      <c r="F9" s="38" t="s">
        <v>27</v>
      </c>
      <c r="G9" s="39">
        <f>228000000+10000000</f>
        <v>238000000</v>
      </c>
      <c r="H9" s="40">
        <v>0</v>
      </c>
      <c r="I9" s="41">
        <f>+G9+H9</f>
        <v>238000000</v>
      </c>
      <c r="J9" s="41">
        <v>18289400</v>
      </c>
      <c r="K9" s="42">
        <v>18264281.629999999</v>
      </c>
      <c r="L9" s="41">
        <v>18215400</v>
      </c>
      <c r="M9" s="41">
        <v>18245400</v>
      </c>
      <c r="N9" s="41">
        <v>18270900</v>
      </c>
      <c r="O9" s="41">
        <v>18935392.149999999</v>
      </c>
      <c r="P9" s="41">
        <v>19157900</v>
      </c>
      <c r="Q9" s="41"/>
      <c r="R9" s="41"/>
      <c r="S9" s="41"/>
      <c r="T9" s="43"/>
      <c r="U9" s="41"/>
      <c r="V9" s="44">
        <f>SUM(J9:U9)</f>
        <v>129378673.78</v>
      </c>
      <c r="W9" s="45"/>
    </row>
    <row r="10" spans="1:23" s="46" customFormat="1" ht="26.25" customHeight="1" x14ac:dyDescent="0.2">
      <c r="A10" s="47">
        <v>2</v>
      </c>
      <c r="B10" s="48">
        <v>1</v>
      </c>
      <c r="C10" s="48">
        <v>1</v>
      </c>
      <c r="D10" s="48">
        <v>2</v>
      </c>
      <c r="E10" s="49" t="s">
        <v>26</v>
      </c>
      <c r="F10" s="50" t="s">
        <v>28</v>
      </c>
      <c r="G10" s="39">
        <v>32328000</v>
      </c>
      <c r="H10" s="51">
        <f>+'[1]PRESUP. EJEC. 2023'!D11</f>
        <v>47000</v>
      </c>
      <c r="I10" s="41">
        <f t="shared" ref="I10:I29" si="1">+G10+H10</f>
        <v>32375000</v>
      </c>
      <c r="J10" s="52">
        <v>4018766.04</v>
      </c>
      <c r="K10" s="53">
        <v>3747000</v>
      </c>
      <c r="L10" s="52">
        <v>4892000</v>
      </c>
      <c r="M10" s="52">
        <f>3878274.11-970000</f>
        <v>2908274.11</v>
      </c>
      <c r="N10" s="52">
        <f>3860000</f>
        <v>3860000</v>
      </c>
      <c r="O10" s="52">
        <v>4237985.24</v>
      </c>
      <c r="P10" s="52">
        <v>4356000</v>
      </c>
      <c r="Q10" s="52"/>
      <c r="R10" s="52"/>
      <c r="S10" s="52"/>
      <c r="T10" s="54"/>
      <c r="U10" s="52"/>
      <c r="V10" s="55">
        <f>SUM(J10:U10)</f>
        <v>28020025.390000001</v>
      </c>
      <c r="W10" s="45"/>
    </row>
    <row r="11" spans="1:23" s="46" customFormat="1" ht="26.25" customHeight="1" x14ac:dyDescent="0.2">
      <c r="A11" s="47">
        <v>2</v>
      </c>
      <c r="B11" s="48">
        <v>1</v>
      </c>
      <c r="C11" s="48">
        <v>1</v>
      </c>
      <c r="D11" s="48">
        <v>2</v>
      </c>
      <c r="E11" s="49" t="s">
        <v>29</v>
      </c>
      <c r="F11" s="50" t="s">
        <v>30</v>
      </c>
      <c r="G11" s="39">
        <v>7200000</v>
      </c>
      <c r="H11" s="51">
        <f>+'[1]PRESUP. EJEC. 2023'!D12</f>
        <v>-6204000</v>
      </c>
      <c r="I11" s="41">
        <f t="shared" si="1"/>
        <v>996000</v>
      </c>
      <c r="J11" s="52">
        <v>0</v>
      </c>
      <c r="K11" s="53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/>
      <c r="R11" s="52"/>
      <c r="S11" s="52"/>
      <c r="T11" s="54"/>
      <c r="U11" s="52"/>
      <c r="V11" s="55">
        <f>SUM(J11:U11)</f>
        <v>0</v>
      </c>
      <c r="W11" s="45"/>
    </row>
    <row r="12" spans="1:23" s="46" customFormat="1" ht="26.25" customHeight="1" x14ac:dyDescent="0.2">
      <c r="A12" s="47">
        <v>2</v>
      </c>
      <c r="B12" s="48">
        <v>1</v>
      </c>
      <c r="C12" s="48">
        <v>1</v>
      </c>
      <c r="D12" s="48">
        <v>2</v>
      </c>
      <c r="E12" s="49" t="s">
        <v>31</v>
      </c>
      <c r="F12" s="56" t="s">
        <v>32</v>
      </c>
      <c r="G12" s="39">
        <v>98662000</v>
      </c>
      <c r="H12" s="57">
        <f>+'[1]PRESUP. EJEC. 2023'!D13</f>
        <v>-38662000</v>
      </c>
      <c r="I12" s="41">
        <f t="shared" si="1"/>
        <v>60000000</v>
      </c>
      <c r="J12" s="52">
        <v>0</v>
      </c>
      <c r="K12" s="53">
        <f>5380000-5000</f>
        <v>5375000</v>
      </c>
      <c r="L12" s="58">
        <v>5985000</v>
      </c>
      <c r="M12" s="52">
        <f>6720000+930000</f>
        <v>7650000</v>
      </c>
      <c r="N12" s="52">
        <v>0</v>
      </c>
      <c r="O12" s="52">
        <v>8365000</v>
      </c>
      <c r="P12" s="52">
        <v>8185000</v>
      </c>
      <c r="Q12" s="52"/>
      <c r="R12" s="52"/>
      <c r="S12" s="52"/>
      <c r="T12" s="54"/>
      <c r="U12" s="52"/>
      <c r="V12" s="55">
        <f t="shared" ref="V12:V76" si="2">SUM(J12:U12)</f>
        <v>35560000</v>
      </c>
      <c r="W12" s="45"/>
    </row>
    <row r="13" spans="1:23" s="46" customFormat="1" ht="24.75" customHeight="1" x14ac:dyDescent="0.2">
      <c r="A13" s="47">
        <v>2</v>
      </c>
      <c r="B13" s="48">
        <v>1</v>
      </c>
      <c r="C13" s="48">
        <v>1</v>
      </c>
      <c r="D13" s="48">
        <v>3</v>
      </c>
      <c r="E13" s="49" t="s">
        <v>26</v>
      </c>
      <c r="F13" s="50" t="s">
        <v>33</v>
      </c>
      <c r="G13" s="39">
        <v>36411000</v>
      </c>
      <c r="H13" s="51">
        <v>0</v>
      </c>
      <c r="I13" s="41">
        <f t="shared" si="1"/>
        <v>36411000</v>
      </c>
      <c r="J13" s="52">
        <v>3034250</v>
      </c>
      <c r="K13" s="53">
        <v>2848250</v>
      </c>
      <c r="L13" s="52">
        <v>2672550</v>
      </c>
      <c r="M13" s="52">
        <v>2672550</v>
      </c>
      <c r="N13" s="52">
        <v>2672550</v>
      </c>
      <c r="O13" s="52">
        <v>2912550</v>
      </c>
      <c r="P13" s="52">
        <v>2752550</v>
      </c>
      <c r="Q13" s="52"/>
      <c r="R13" s="52"/>
      <c r="S13" s="52"/>
      <c r="T13" s="54"/>
      <c r="U13" s="52"/>
      <c r="V13" s="55">
        <f t="shared" si="2"/>
        <v>19565250</v>
      </c>
      <c r="W13" s="59"/>
    </row>
    <row r="14" spans="1:23" s="46" customFormat="1" ht="26.25" customHeight="1" x14ac:dyDescent="0.2">
      <c r="A14" s="47">
        <v>2</v>
      </c>
      <c r="B14" s="48">
        <v>1</v>
      </c>
      <c r="C14" s="48">
        <v>1</v>
      </c>
      <c r="D14" s="48">
        <v>4</v>
      </c>
      <c r="E14" s="49" t="s">
        <v>26</v>
      </c>
      <c r="F14" s="60" t="s">
        <v>34</v>
      </c>
      <c r="G14" s="39">
        <v>25000000</v>
      </c>
      <c r="H14" s="51">
        <v>0</v>
      </c>
      <c r="I14" s="41">
        <f t="shared" si="1"/>
        <v>25000000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/>
      <c r="R14" s="52"/>
      <c r="S14" s="52"/>
      <c r="T14" s="54"/>
      <c r="U14" s="52"/>
      <c r="V14" s="55">
        <f t="shared" si="2"/>
        <v>0</v>
      </c>
    </row>
    <row r="15" spans="1:23" s="46" customFormat="1" ht="26.25" customHeight="1" x14ac:dyDescent="0.2">
      <c r="A15" s="47">
        <v>2</v>
      </c>
      <c r="B15" s="48">
        <v>1</v>
      </c>
      <c r="C15" s="48">
        <v>1</v>
      </c>
      <c r="D15" s="48">
        <v>5</v>
      </c>
      <c r="E15" s="49" t="s">
        <v>35</v>
      </c>
      <c r="F15" s="50" t="s">
        <v>36</v>
      </c>
      <c r="G15" s="39">
        <v>3000000</v>
      </c>
      <c r="H15" s="51">
        <f>+'[1]PRESUP. EJEC. 2023'!D17</f>
        <v>3490000</v>
      </c>
      <c r="I15" s="41">
        <f t="shared" si="1"/>
        <v>6490000</v>
      </c>
      <c r="J15" s="52">
        <v>392612.45</v>
      </c>
      <c r="K15" s="53">
        <v>1042384.28</v>
      </c>
      <c r="L15" s="52">
        <v>130772.39</v>
      </c>
      <c r="M15" s="52">
        <v>1834596.13</v>
      </c>
      <c r="N15" s="52">
        <v>1271977.47</v>
      </c>
      <c r="O15" s="52">
        <v>888737.09</v>
      </c>
      <c r="P15" s="52">
        <v>42500</v>
      </c>
      <c r="Q15" s="52"/>
      <c r="R15" s="52"/>
      <c r="S15" s="52"/>
      <c r="T15" s="54"/>
      <c r="U15" s="52"/>
      <c r="V15" s="55">
        <f t="shared" si="2"/>
        <v>5603579.8099999996</v>
      </c>
      <c r="W15" s="45"/>
    </row>
    <row r="16" spans="1:23" s="46" customFormat="1" ht="26.25" customHeight="1" x14ac:dyDescent="0.2">
      <c r="A16" s="47">
        <v>2</v>
      </c>
      <c r="B16" s="48">
        <v>1</v>
      </c>
      <c r="C16" s="48">
        <v>1</v>
      </c>
      <c r="D16" s="48">
        <v>6</v>
      </c>
      <c r="E16" s="49" t="s">
        <v>26</v>
      </c>
      <c r="F16" s="50" t="s">
        <v>37</v>
      </c>
      <c r="G16" s="39">
        <v>2000000</v>
      </c>
      <c r="H16" s="51">
        <v>0</v>
      </c>
      <c r="I16" s="41">
        <f t="shared" si="1"/>
        <v>2000000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/>
      <c r="R16" s="52"/>
      <c r="S16" s="52"/>
      <c r="T16" s="54"/>
      <c r="U16" s="52"/>
      <c r="V16" s="55">
        <f t="shared" si="2"/>
        <v>0</v>
      </c>
      <c r="W16" s="45"/>
    </row>
    <row r="17" spans="1:23" s="46" customFormat="1" ht="23.25" customHeight="1" x14ac:dyDescent="0.2">
      <c r="A17" s="47">
        <v>2</v>
      </c>
      <c r="B17" s="48">
        <v>1</v>
      </c>
      <c r="C17" s="48">
        <v>2</v>
      </c>
      <c r="D17" s="48">
        <v>2</v>
      </c>
      <c r="E17" s="49" t="s">
        <v>26</v>
      </c>
      <c r="F17" s="56" t="s">
        <v>38</v>
      </c>
      <c r="G17" s="39">
        <v>500000</v>
      </c>
      <c r="H17" s="57">
        <f>+'[1]PRESUP. EJEC. 2023'!D20</f>
        <v>664000</v>
      </c>
      <c r="I17" s="41">
        <f t="shared" si="1"/>
        <v>1164000</v>
      </c>
      <c r="J17" s="52">
        <v>92000</v>
      </c>
      <c r="K17" s="53">
        <v>92000</v>
      </c>
      <c r="L17" s="52">
        <v>105000</v>
      </c>
      <c r="M17" s="52">
        <v>105000</v>
      </c>
      <c r="N17" s="52">
        <v>105000</v>
      </c>
      <c r="O17" s="52">
        <v>105000</v>
      </c>
      <c r="P17" s="52">
        <v>105000</v>
      </c>
      <c r="Q17" s="52"/>
      <c r="R17" s="52"/>
      <c r="S17" s="52"/>
      <c r="T17" s="54"/>
      <c r="U17" s="52"/>
      <c r="V17" s="55">
        <f>SUM(J17:U17)</f>
        <v>709000</v>
      </c>
      <c r="W17" s="45"/>
    </row>
    <row r="18" spans="1:23" s="46" customFormat="1" ht="22.5" hidden="1" customHeight="1" x14ac:dyDescent="0.2">
      <c r="A18" s="47">
        <v>2</v>
      </c>
      <c r="B18" s="48">
        <v>1</v>
      </c>
      <c r="C18" s="48">
        <v>2</v>
      </c>
      <c r="D18" s="48">
        <v>2</v>
      </c>
      <c r="E18" s="49" t="s">
        <v>39</v>
      </c>
      <c r="F18" s="60" t="s">
        <v>40</v>
      </c>
      <c r="G18" s="39">
        <v>0</v>
      </c>
      <c r="H18" s="57">
        <v>0</v>
      </c>
      <c r="I18" s="41">
        <f t="shared" si="1"/>
        <v>0</v>
      </c>
      <c r="J18" s="52">
        <v>0</v>
      </c>
      <c r="K18" s="52">
        <v>0</v>
      </c>
      <c r="L18" s="52">
        <v>0</v>
      </c>
      <c r="M18" s="52"/>
      <c r="N18" s="52"/>
      <c r="O18" s="52"/>
      <c r="P18" s="52"/>
      <c r="Q18" s="52"/>
      <c r="R18" s="52"/>
      <c r="S18" s="52"/>
      <c r="T18" s="54"/>
      <c r="U18" s="52"/>
      <c r="V18" s="55">
        <f>SUM(J18:U18)</f>
        <v>0</v>
      </c>
    </row>
    <row r="19" spans="1:23" s="46" customFormat="1" ht="21" customHeight="1" x14ac:dyDescent="0.2">
      <c r="A19" s="47">
        <v>2</v>
      </c>
      <c r="B19" s="48">
        <v>1</v>
      </c>
      <c r="C19" s="48">
        <v>2</v>
      </c>
      <c r="D19" s="48">
        <v>2</v>
      </c>
      <c r="E19" s="49" t="s">
        <v>29</v>
      </c>
      <c r="F19" s="56" t="s">
        <v>41</v>
      </c>
      <c r="G19" s="39">
        <v>12000000</v>
      </c>
      <c r="H19" s="57">
        <v>0</v>
      </c>
      <c r="I19" s="41">
        <f t="shared" si="1"/>
        <v>12000000</v>
      </c>
      <c r="J19" s="52">
        <v>856500</v>
      </c>
      <c r="K19" s="53">
        <v>856500</v>
      </c>
      <c r="L19" s="52">
        <v>878500</v>
      </c>
      <c r="M19" s="52">
        <v>928500</v>
      </c>
      <c r="N19" s="52">
        <v>945500</v>
      </c>
      <c r="O19" s="52">
        <v>983500</v>
      </c>
      <c r="P19" s="52">
        <v>983500</v>
      </c>
      <c r="Q19" s="52"/>
      <c r="R19" s="52"/>
      <c r="S19" s="52"/>
      <c r="T19" s="54"/>
      <c r="U19" s="52"/>
      <c r="V19" s="55">
        <f t="shared" si="2"/>
        <v>6432500</v>
      </c>
      <c r="W19" s="45"/>
    </row>
    <row r="20" spans="1:23" s="46" customFormat="1" ht="21" customHeight="1" x14ac:dyDescent="0.2">
      <c r="A20" s="47">
        <v>2</v>
      </c>
      <c r="B20" s="48">
        <v>1</v>
      </c>
      <c r="C20" s="48">
        <v>2</v>
      </c>
      <c r="D20" s="48">
        <v>2</v>
      </c>
      <c r="E20" s="49" t="s">
        <v>31</v>
      </c>
      <c r="F20" s="56" t="s">
        <v>42</v>
      </c>
      <c r="G20" s="39">
        <f>1000000</f>
        <v>1000000</v>
      </c>
      <c r="H20" s="57">
        <f>+'[1]PRESUP. EJEC. 2023'!D23</f>
        <v>4000000</v>
      </c>
      <c r="I20" s="41">
        <f t="shared" si="1"/>
        <v>5000000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/>
      <c r="R20" s="52"/>
      <c r="S20" s="52"/>
      <c r="T20" s="54"/>
      <c r="U20" s="52"/>
      <c r="V20" s="55">
        <f t="shared" si="2"/>
        <v>0</v>
      </c>
    </row>
    <row r="21" spans="1:23" s="46" customFormat="1" ht="24" customHeight="1" x14ac:dyDescent="0.2">
      <c r="A21" s="47">
        <v>2</v>
      </c>
      <c r="B21" s="48">
        <v>1</v>
      </c>
      <c r="C21" s="48">
        <v>2</v>
      </c>
      <c r="D21" s="48">
        <v>2</v>
      </c>
      <c r="E21" s="49" t="s">
        <v>43</v>
      </c>
      <c r="F21" s="56" t="s">
        <v>44</v>
      </c>
      <c r="G21" s="39">
        <v>500000</v>
      </c>
      <c r="H21" s="57">
        <f>+'[1]PRESUP. EJEC. 2023'!D24</f>
        <v>500000</v>
      </c>
      <c r="I21" s="41">
        <f t="shared" si="1"/>
        <v>1000000</v>
      </c>
      <c r="J21" s="52">
        <v>0</v>
      </c>
      <c r="K21" s="53">
        <v>0</v>
      </c>
      <c r="L21" s="52">
        <v>0</v>
      </c>
      <c r="M21" s="52">
        <v>0</v>
      </c>
      <c r="N21" s="52">
        <v>605000</v>
      </c>
      <c r="O21" s="52">
        <v>0</v>
      </c>
      <c r="P21" s="52">
        <v>0</v>
      </c>
      <c r="Q21" s="52"/>
      <c r="R21" s="52"/>
      <c r="S21" s="52"/>
      <c r="T21" s="54"/>
      <c r="U21" s="52"/>
      <c r="V21" s="55">
        <f t="shared" si="2"/>
        <v>605000</v>
      </c>
    </row>
    <row r="22" spans="1:23" s="46" customFormat="1" ht="27.75" customHeight="1" x14ac:dyDescent="0.2">
      <c r="A22" s="47">
        <v>2</v>
      </c>
      <c r="B22" s="48">
        <v>1</v>
      </c>
      <c r="C22" s="48">
        <v>2</v>
      </c>
      <c r="D22" s="48">
        <v>2</v>
      </c>
      <c r="E22" s="49" t="s">
        <v>45</v>
      </c>
      <c r="F22" s="56" t="s">
        <v>46</v>
      </c>
      <c r="G22" s="39">
        <v>2000000</v>
      </c>
      <c r="H22" s="57">
        <f>+'[1]PRESUP. EJEC. 2023'!D25</f>
        <v>0</v>
      </c>
      <c r="I22" s="41">
        <f t="shared" si="1"/>
        <v>2000000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/>
      <c r="R22" s="52"/>
      <c r="S22" s="52"/>
      <c r="T22" s="54"/>
      <c r="U22" s="52"/>
      <c r="V22" s="55">
        <f t="shared" si="2"/>
        <v>0</v>
      </c>
    </row>
    <row r="23" spans="1:23" s="46" customFormat="1" ht="26.25" customHeight="1" x14ac:dyDescent="0.2">
      <c r="A23" s="47">
        <v>2</v>
      </c>
      <c r="B23" s="48">
        <v>1</v>
      </c>
      <c r="C23" s="48">
        <v>3</v>
      </c>
      <c r="D23" s="48">
        <v>1</v>
      </c>
      <c r="E23" s="49" t="s">
        <v>26</v>
      </c>
      <c r="F23" s="50" t="s">
        <v>47</v>
      </c>
      <c r="G23" s="39">
        <v>20000000</v>
      </c>
      <c r="H23" s="51">
        <v>0</v>
      </c>
      <c r="I23" s="41">
        <f t="shared" si="1"/>
        <v>20000000</v>
      </c>
      <c r="J23" s="52">
        <v>0</v>
      </c>
      <c r="K23" s="53">
        <v>1280000</v>
      </c>
      <c r="L23" s="52">
        <v>1480000</v>
      </c>
      <c r="M23" s="52">
        <v>1480000</v>
      </c>
      <c r="N23" s="52">
        <v>1240000</v>
      </c>
      <c r="O23" s="52">
        <v>0</v>
      </c>
      <c r="P23" s="52">
        <v>0</v>
      </c>
      <c r="Q23" s="52"/>
      <c r="R23" s="52"/>
      <c r="S23" s="52"/>
      <c r="T23" s="54"/>
      <c r="U23" s="52"/>
      <c r="V23" s="55">
        <f t="shared" si="2"/>
        <v>5480000</v>
      </c>
    </row>
    <row r="24" spans="1:23" s="46" customFormat="1" ht="26.25" customHeight="1" x14ac:dyDescent="0.2">
      <c r="A24" s="47">
        <v>2</v>
      </c>
      <c r="B24" s="48">
        <v>1</v>
      </c>
      <c r="C24" s="48">
        <v>3</v>
      </c>
      <c r="D24" s="48">
        <v>2</v>
      </c>
      <c r="E24" s="49" t="s">
        <v>26</v>
      </c>
      <c r="F24" s="50" t="s">
        <v>48</v>
      </c>
      <c r="G24" s="39">
        <v>2000000</v>
      </c>
      <c r="H24" s="51">
        <v>0</v>
      </c>
      <c r="I24" s="41">
        <f t="shared" si="1"/>
        <v>2000000</v>
      </c>
      <c r="J24" s="52">
        <v>210000</v>
      </c>
      <c r="K24" s="53">
        <v>210000</v>
      </c>
      <c r="L24" s="52">
        <v>210000</v>
      </c>
      <c r="M24" s="52">
        <v>210000</v>
      </c>
      <c r="N24" s="52">
        <v>210000</v>
      </c>
      <c r="O24" s="52">
        <v>210000</v>
      </c>
      <c r="P24" s="52">
        <v>244500</v>
      </c>
      <c r="Q24" s="52"/>
      <c r="R24" s="52"/>
      <c r="S24" s="52"/>
      <c r="T24" s="54"/>
      <c r="U24" s="52"/>
      <c r="V24" s="55">
        <f t="shared" si="2"/>
        <v>1504500</v>
      </c>
    </row>
    <row r="25" spans="1:23" s="46" customFormat="1" ht="28.5" customHeight="1" x14ac:dyDescent="0.2">
      <c r="A25" s="47">
        <v>2</v>
      </c>
      <c r="B25" s="48">
        <v>1</v>
      </c>
      <c r="C25" s="48">
        <v>4</v>
      </c>
      <c r="D25" s="48">
        <v>2</v>
      </c>
      <c r="E25" s="49" t="s">
        <v>39</v>
      </c>
      <c r="F25" s="50" t="s">
        <v>49</v>
      </c>
      <c r="G25" s="39">
        <v>200000</v>
      </c>
      <c r="H25" s="51">
        <v>0</v>
      </c>
      <c r="I25" s="41">
        <f t="shared" si="1"/>
        <v>200000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/>
      <c r="R25" s="52"/>
      <c r="S25" s="52"/>
      <c r="T25" s="54"/>
      <c r="U25" s="52"/>
      <c r="V25" s="55">
        <f t="shared" si="2"/>
        <v>0</v>
      </c>
    </row>
    <row r="26" spans="1:23" s="46" customFormat="1" ht="27.75" customHeight="1" x14ac:dyDescent="0.2">
      <c r="A26" s="47">
        <v>2</v>
      </c>
      <c r="B26" s="48">
        <v>1</v>
      </c>
      <c r="C26" s="48">
        <v>4</v>
      </c>
      <c r="D26" s="48">
        <v>2</v>
      </c>
      <c r="E26" s="49" t="s">
        <v>50</v>
      </c>
      <c r="F26" s="50" t="s">
        <v>51</v>
      </c>
      <c r="G26" s="39">
        <v>3500000</v>
      </c>
      <c r="H26" s="51">
        <f>+'[1]PRESUP. EJEC. 2023'!D32</f>
        <v>11700000</v>
      </c>
      <c r="I26" s="41">
        <f t="shared" si="1"/>
        <v>15200000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/>
      <c r="R26" s="52"/>
      <c r="S26" s="52"/>
      <c r="T26" s="54"/>
      <c r="U26" s="52"/>
      <c r="V26" s="55">
        <f t="shared" si="2"/>
        <v>0</v>
      </c>
    </row>
    <row r="27" spans="1:23" s="46" customFormat="1" ht="26.25" customHeight="1" x14ac:dyDescent="0.2">
      <c r="A27" s="47">
        <v>2</v>
      </c>
      <c r="B27" s="48">
        <v>1</v>
      </c>
      <c r="C27" s="48">
        <v>5</v>
      </c>
      <c r="D27" s="48">
        <v>1</v>
      </c>
      <c r="E27" s="49" t="s">
        <v>26</v>
      </c>
      <c r="F27" s="50" t="s">
        <v>52</v>
      </c>
      <c r="G27" s="39">
        <v>16000000</v>
      </c>
      <c r="H27" s="51">
        <v>0</v>
      </c>
      <c r="I27" s="41">
        <f t="shared" si="1"/>
        <v>16000000</v>
      </c>
      <c r="J27" s="52">
        <v>0</v>
      </c>
      <c r="K27" s="53">
        <v>1784644.51</v>
      </c>
      <c r="L27" s="52">
        <v>1748068.31</v>
      </c>
      <c r="M27" s="52">
        <v>1726686.17</v>
      </c>
      <c r="N27" s="52">
        <v>1749735.74</v>
      </c>
      <c r="O27" s="52">
        <v>1750248.06</v>
      </c>
      <c r="P27" s="52">
        <v>1843019.1</v>
      </c>
      <c r="Q27" s="52"/>
      <c r="R27" s="52"/>
      <c r="S27" s="52"/>
      <c r="T27" s="54"/>
      <c r="U27" s="52"/>
      <c r="V27" s="55">
        <f t="shared" si="2"/>
        <v>10602401.890000001</v>
      </c>
    </row>
    <row r="28" spans="1:23" s="46" customFormat="1" ht="26.25" customHeight="1" x14ac:dyDescent="0.2">
      <c r="A28" s="47">
        <v>2</v>
      </c>
      <c r="B28" s="48">
        <v>1</v>
      </c>
      <c r="C28" s="48">
        <v>5</v>
      </c>
      <c r="D28" s="48">
        <v>2</v>
      </c>
      <c r="E28" s="49" t="s">
        <v>26</v>
      </c>
      <c r="F28" s="50" t="s">
        <v>53</v>
      </c>
      <c r="G28" s="39">
        <v>16300000</v>
      </c>
      <c r="H28" s="51">
        <v>0</v>
      </c>
      <c r="I28" s="41">
        <f t="shared" si="1"/>
        <v>16300000</v>
      </c>
      <c r="J28" s="52">
        <v>0</v>
      </c>
      <c r="K28" s="53">
        <v>1827019.29</v>
      </c>
      <c r="L28" s="52">
        <v>1790391.5</v>
      </c>
      <c r="M28" s="52">
        <v>1768979.2</v>
      </c>
      <c r="N28" s="52">
        <v>1775441.91</v>
      </c>
      <c r="O28" s="52">
        <v>1775954</v>
      </c>
      <c r="P28" s="52">
        <v>1868856.84</v>
      </c>
      <c r="Q28" s="52"/>
      <c r="R28" s="52"/>
      <c r="S28" s="52"/>
      <c r="T28" s="54"/>
      <c r="U28" s="52"/>
      <c r="V28" s="55">
        <f t="shared" si="2"/>
        <v>10806642.74</v>
      </c>
    </row>
    <row r="29" spans="1:23" s="46" customFormat="1" ht="26.25" customHeight="1" thickBot="1" x14ac:dyDescent="0.25">
      <c r="A29" s="61">
        <v>2</v>
      </c>
      <c r="B29" s="62">
        <v>1</v>
      </c>
      <c r="C29" s="62">
        <v>5</v>
      </c>
      <c r="D29" s="62">
        <v>3</v>
      </c>
      <c r="E29" s="63" t="s">
        <v>26</v>
      </c>
      <c r="F29" s="64" t="s">
        <v>54</v>
      </c>
      <c r="G29" s="39">
        <v>2500000</v>
      </c>
      <c r="H29" s="65">
        <v>0</v>
      </c>
      <c r="I29" s="41">
        <f t="shared" si="1"/>
        <v>2500000</v>
      </c>
      <c r="J29" s="66">
        <v>0</v>
      </c>
      <c r="K29" s="67">
        <v>233882.18</v>
      </c>
      <c r="L29" s="66">
        <v>229554.4</v>
      </c>
      <c r="M29" s="66">
        <v>226812.3</v>
      </c>
      <c r="N29" s="66">
        <v>236839.67</v>
      </c>
      <c r="O29" s="66">
        <v>236341</v>
      </c>
      <c r="P29" s="66">
        <v>250669.9</v>
      </c>
      <c r="Q29" s="66"/>
      <c r="R29" s="66"/>
      <c r="S29" s="66"/>
      <c r="T29" s="68"/>
      <c r="U29" s="66"/>
      <c r="V29" s="69">
        <f t="shared" si="2"/>
        <v>1414099.4499999997</v>
      </c>
    </row>
    <row r="30" spans="1:23" s="46" customFormat="1" ht="8.25" customHeight="1" thickBot="1" x14ac:dyDescent="0.25">
      <c r="A30" s="70"/>
      <c r="B30" s="71"/>
      <c r="C30" s="71"/>
      <c r="D30" s="71"/>
      <c r="E30" s="71"/>
      <c r="F30" s="71"/>
      <c r="G30" s="72"/>
      <c r="H30" s="72"/>
      <c r="I30" s="73"/>
      <c r="J30" s="71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73"/>
      <c r="V30" s="75"/>
    </row>
    <row r="31" spans="1:23" s="46" customFormat="1" ht="28.5" customHeight="1" thickBot="1" x14ac:dyDescent="0.25">
      <c r="A31" s="76"/>
      <c r="B31" s="77"/>
      <c r="C31" s="77"/>
      <c r="D31" s="77"/>
      <c r="E31" s="77"/>
      <c r="F31" s="77" t="s">
        <v>55</v>
      </c>
      <c r="G31" s="78">
        <f t="shared" ref="G31:U31" si="3">SUM(G32:G76)</f>
        <v>93116388</v>
      </c>
      <c r="H31" s="78">
        <f t="shared" si="3"/>
        <v>75066497</v>
      </c>
      <c r="I31" s="78">
        <f t="shared" si="3"/>
        <v>168182885</v>
      </c>
      <c r="J31" s="78">
        <f t="shared" si="3"/>
        <v>4938450.58</v>
      </c>
      <c r="K31" s="79">
        <f t="shared" si="3"/>
        <v>8648926.1600000001</v>
      </c>
      <c r="L31" s="79">
        <f t="shared" si="3"/>
        <v>5170755.21</v>
      </c>
      <c r="M31" s="79">
        <f t="shared" si="3"/>
        <v>15152872.85</v>
      </c>
      <c r="N31" s="79">
        <f t="shared" si="3"/>
        <v>11373871.84</v>
      </c>
      <c r="O31" s="79">
        <f t="shared" si="3"/>
        <v>8624748.8300000001</v>
      </c>
      <c r="P31" s="79">
        <f t="shared" si="3"/>
        <v>5247663.7</v>
      </c>
      <c r="Q31" s="79">
        <f t="shared" si="3"/>
        <v>0</v>
      </c>
      <c r="R31" s="79">
        <f t="shared" si="3"/>
        <v>0</v>
      </c>
      <c r="S31" s="79">
        <f t="shared" si="3"/>
        <v>0</v>
      </c>
      <c r="T31" s="80">
        <f t="shared" si="3"/>
        <v>0</v>
      </c>
      <c r="U31" s="79">
        <f t="shared" si="3"/>
        <v>0</v>
      </c>
      <c r="V31" s="81">
        <f>SUM(J31:U31)</f>
        <v>59157289.170000002</v>
      </c>
      <c r="W31" s="45"/>
    </row>
    <row r="32" spans="1:23" s="46" customFormat="1" ht="25.5" customHeight="1" x14ac:dyDescent="0.2">
      <c r="A32" s="35">
        <v>2</v>
      </c>
      <c r="B32" s="36">
        <v>2</v>
      </c>
      <c r="C32" s="36">
        <v>1</v>
      </c>
      <c r="D32" s="36">
        <v>2</v>
      </c>
      <c r="E32" s="37" t="s">
        <v>26</v>
      </c>
      <c r="F32" s="38" t="s">
        <v>56</v>
      </c>
      <c r="G32" s="39">
        <v>3200000</v>
      </c>
      <c r="H32" s="40">
        <v>0</v>
      </c>
      <c r="I32" s="41">
        <f t="shared" ref="I32:I76" si="4">+G32+H32</f>
        <v>3200000</v>
      </c>
      <c r="J32" s="82">
        <v>489712.31</v>
      </c>
      <c r="K32" s="41">
        <v>234794.08</v>
      </c>
      <c r="L32" s="41">
        <v>339154.43</v>
      </c>
      <c r="M32" s="41">
        <v>284407.25</v>
      </c>
      <c r="N32" s="41">
        <v>249359.5</v>
      </c>
      <c r="O32" s="41">
        <v>271400.71000000002</v>
      </c>
      <c r="P32" s="41">
        <v>257704.2</v>
      </c>
      <c r="Q32" s="41"/>
      <c r="R32" s="41"/>
      <c r="S32" s="41"/>
      <c r="T32" s="43"/>
      <c r="U32" s="41"/>
      <c r="V32" s="44">
        <f t="shared" si="2"/>
        <v>2126532.48</v>
      </c>
      <c r="W32" s="45"/>
    </row>
    <row r="33" spans="1:23" s="46" customFormat="1" ht="24.75" customHeight="1" x14ac:dyDescent="0.2">
      <c r="A33" s="47">
        <v>2</v>
      </c>
      <c r="B33" s="48">
        <v>2</v>
      </c>
      <c r="C33" s="48">
        <v>1</v>
      </c>
      <c r="D33" s="48">
        <v>3</v>
      </c>
      <c r="E33" s="49" t="s">
        <v>26</v>
      </c>
      <c r="F33" s="50" t="s">
        <v>57</v>
      </c>
      <c r="G33" s="39">
        <v>350000</v>
      </c>
      <c r="H33" s="51">
        <v>0</v>
      </c>
      <c r="I33" s="41">
        <f t="shared" si="4"/>
        <v>350000</v>
      </c>
      <c r="J33" s="83">
        <v>22059.95</v>
      </c>
      <c r="K33" s="52">
        <v>20909.2</v>
      </c>
      <c r="L33" s="52">
        <v>22700.080000000002</v>
      </c>
      <c r="M33" s="52">
        <v>30501.08</v>
      </c>
      <c r="N33" s="52">
        <v>37223.519999999997</v>
      </c>
      <c r="O33" s="52">
        <v>38567.03</v>
      </c>
      <c r="P33" s="52">
        <v>39080.269999999997</v>
      </c>
      <c r="Q33" s="52"/>
      <c r="R33" s="52"/>
      <c r="S33" s="52"/>
      <c r="T33" s="54"/>
      <c r="U33" s="52"/>
      <c r="V33" s="55">
        <f t="shared" si="2"/>
        <v>211041.13</v>
      </c>
    </row>
    <row r="34" spans="1:23" s="46" customFormat="1" ht="25.5" customHeight="1" x14ac:dyDescent="0.2">
      <c r="A34" s="47">
        <v>2</v>
      </c>
      <c r="B34" s="48">
        <v>2</v>
      </c>
      <c r="C34" s="48">
        <v>1</v>
      </c>
      <c r="D34" s="48">
        <v>5</v>
      </c>
      <c r="E34" s="49" t="s">
        <v>26</v>
      </c>
      <c r="F34" s="50" t="s">
        <v>58</v>
      </c>
      <c r="G34" s="39">
        <v>900000</v>
      </c>
      <c r="H34" s="51">
        <f>+'[1]PRESUP. EJEC. 2023'!D43</f>
        <v>1000000</v>
      </c>
      <c r="I34" s="41">
        <f t="shared" si="4"/>
        <v>1900000</v>
      </c>
      <c r="J34" s="83">
        <v>138136.59</v>
      </c>
      <c r="K34" s="52">
        <v>132311</v>
      </c>
      <c r="L34" s="52">
        <v>161947.19</v>
      </c>
      <c r="M34" s="52">
        <v>168542.78</v>
      </c>
      <c r="N34" s="52">
        <v>177578.21</v>
      </c>
      <c r="O34" s="52">
        <v>173971.49</v>
      </c>
      <c r="P34" s="52">
        <v>176630.66</v>
      </c>
      <c r="Q34" s="52"/>
      <c r="R34" s="52"/>
      <c r="S34" s="52"/>
      <c r="T34" s="54"/>
      <c r="U34" s="52"/>
      <c r="V34" s="55">
        <f t="shared" si="2"/>
        <v>1129117.92</v>
      </c>
    </row>
    <row r="35" spans="1:23" s="46" customFormat="1" ht="25.5" customHeight="1" x14ac:dyDescent="0.2">
      <c r="A35" s="47">
        <v>2</v>
      </c>
      <c r="B35" s="48">
        <v>2</v>
      </c>
      <c r="C35" s="48">
        <v>1</v>
      </c>
      <c r="D35" s="48">
        <v>6</v>
      </c>
      <c r="E35" s="49" t="s">
        <v>26</v>
      </c>
      <c r="F35" s="50" t="s">
        <v>59</v>
      </c>
      <c r="G35" s="39">
        <v>6000000</v>
      </c>
      <c r="H35" s="51">
        <f>+'[1]PRESUP. EJEC. 2023'!D44</f>
        <v>-3000000</v>
      </c>
      <c r="I35" s="41">
        <f t="shared" si="4"/>
        <v>3000000</v>
      </c>
      <c r="J35" s="83">
        <v>444908.24</v>
      </c>
      <c r="K35" s="52">
        <v>324788.78000000003</v>
      </c>
      <c r="L35" s="52">
        <v>322597.58</v>
      </c>
      <c r="M35" s="52">
        <v>372995.18</v>
      </c>
      <c r="N35" s="52">
        <v>423392.78</v>
      </c>
      <c r="O35" s="52">
        <v>397098.38</v>
      </c>
      <c r="P35" s="52">
        <v>521996.78</v>
      </c>
      <c r="Q35" s="52"/>
      <c r="R35" s="52"/>
      <c r="S35" s="52"/>
      <c r="T35" s="54"/>
      <c r="U35" s="52"/>
      <c r="V35" s="55">
        <f>SUM(J35:U35)</f>
        <v>2807777.7199999997</v>
      </c>
      <c r="W35" s="45"/>
    </row>
    <row r="36" spans="1:23" s="46" customFormat="1" ht="25.5" customHeight="1" x14ac:dyDescent="0.2">
      <c r="A36" s="47">
        <v>2</v>
      </c>
      <c r="B36" s="48">
        <v>2</v>
      </c>
      <c r="C36" s="48">
        <v>1</v>
      </c>
      <c r="D36" s="48">
        <v>7</v>
      </c>
      <c r="E36" s="49" t="s">
        <v>26</v>
      </c>
      <c r="F36" s="50" t="s">
        <v>60</v>
      </c>
      <c r="G36" s="39">
        <v>500000</v>
      </c>
      <c r="H36" s="51">
        <v>0</v>
      </c>
      <c r="I36" s="41">
        <f t="shared" si="4"/>
        <v>500000</v>
      </c>
      <c r="J36" s="83">
        <v>151999.34</v>
      </c>
      <c r="K36" s="52">
        <v>12050</v>
      </c>
      <c r="L36" s="52">
        <v>9950</v>
      </c>
      <c r="M36" s="52">
        <v>8000</v>
      </c>
      <c r="N36" s="52">
        <v>89000</v>
      </c>
      <c r="O36" s="52">
        <v>8000</v>
      </c>
      <c r="P36" s="52">
        <v>8000</v>
      </c>
      <c r="Q36" s="52"/>
      <c r="R36" s="52"/>
      <c r="S36" s="52"/>
      <c r="T36" s="54"/>
      <c r="U36" s="52"/>
      <c r="V36" s="55">
        <f t="shared" si="2"/>
        <v>286999.33999999997</v>
      </c>
    </row>
    <row r="37" spans="1:23" s="46" customFormat="1" ht="25.5" customHeight="1" x14ac:dyDescent="0.2">
      <c r="A37" s="47">
        <v>2</v>
      </c>
      <c r="B37" s="48">
        <v>2</v>
      </c>
      <c r="C37" s="48">
        <v>1</v>
      </c>
      <c r="D37" s="48">
        <v>8</v>
      </c>
      <c r="E37" s="49" t="s">
        <v>26</v>
      </c>
      <c r="F37" s="50" t="s">
        <v>61</v>
      </c>
      <c r="G37" s="39">
        <v>117385</v>
      </c>
      <c r="H37" s="51">
        <v>0</v>
      </c>
      <c r="I37" s="41">
        <f t="shared" si="4"/>
        <v>117385</v>
      </c>
      <c r="J37" s="83">
        <v>7375</v>
      </c>
      <c r="K37" s="52">
        <v>7375</v>
      </c>
      <c r="L37" s="52">
        <v>8241</v>
      </c>
      <c r="M37" s="52">
        <v>7375</v>
      </c>
      <c r="N37" s="52">
        <v>7375</v>
      </c>
      <c r="O37" s="52">
        <v>7375</v>
      </c>
      <c r="P37" s="52">
        <v>7375</v>
      </c>
      <c r="Q37" s="52"/>
      <c r="R37" s="52"/>
      <c r="S37" s="52"/>
      <c r="T37" s="54"/>
      <c r="U37" s="52"/>
      <c r="V37" s="55">
        <f t="shared" si="2"/>
        <v>52491</v>
      </c>
    </row>
    <row r="38" spans="1:23" s="46" customFormat="1" ht="25.5" customHeight="1" x14ac:dyDescent="0.2">
      <c r="A38" s="47">
        <v>2</v>
      </c>
      <c r="B38" s="48">
        <v>2</v>
      </c>
      <c r="C38" s="48">
        <v>2</v>
      </c>
      <c r="D38" s="48">
        <v>1</v>
      </c>
      <c r="E38" s="49" t="s">
        <v>26</v>
      </c>
      <c r="F38" s="50" t="s">
        <v>62</v>
      </c>
      <c r="G38" s="39">
        <v>20000000</v>
      </c>
      <c r="H38" s="51">
        <v>0</v>
      </c>
      <c r="I38" s="41">
        <f t="shared" si="4"/>
        <v>20000000</v>
      </c>
      <c r="J38" s="83">
        <v>1397330.8</v>
      </c>
      <c r="K38" s="52">
        <v>4613666</v>
      </c>
      <c r="L38" s="52">
        <v>1092200</v>
      </c>
      <c r="M38" s="52">
        <v>1571906.68</v>
      </c>
      <c r="N38" s="52">
        <v>4368073.3</v>
      </c>
      <c r="O38" s="52">
        <v>2154403.4900000002</v>
      </c>
      <c r="P38" s="52">
        <v>2332006.69</v>
      </c>
      <c r="Q38" s="52"/>
      <c r="R38" s="52"/>
      <c r="S38" s="52"/>
      <c r="T38" s="54"/>
      <c r="U38" s="52"/>
      <c r="V38" s="55">
        <f t="shared" si="2"/>
        <v>17529586.960000001</v>
      </c>
    </row>
    <row r="39" spans="1:23" s="46" customFormat="1" ht="25.5" customHeight="1" x14ac:dyDescent="0.2">
      <c r="A39" s="47">
        <v>2</v>
      </c>
      <c r="B39" s="48">
        <v>2</v>
      </c>
      <c r="C39" s="48">
        <v>2</v>
      </c>
      <c r="D39" s="48">
        <v>2</v>
      </c>
      <c r="E39" s="49" t="s">
        <v>26</v>
      </c>
      <c r="F39" s="50" t="s">
        <v>63</v>
      </c>
      <c r="G39" s="39">
        <v>3000000</v>
      </c>
      <c r="H39" s="51">
        <f>+'[1]PRESUP. EJEC. 2023'!D49</f>
        <v>1000000</v>
      </c>
      <c r="I39" s="41">
        <f t="shared" si="4"/>
        <v>4000000</v>
      </c>
      <c r="J39" s="83">
        <v>379129.22</v>
      </c>
      <c r="K39" s="52">
        <v>162869.5</v>
      </c>
      <c r="L39" s="52">
        <v>337893</v>
      </c>
      <c r="M39" s="52">
        <v>157176</v>
      </c>
      <c r="N39" s="52">
        <v>110802</v>
      </c>
      <c r="O39" s="52">
        <v>989361.9</v>
      </c>
      <c r="P39" s="52">
        <v>0</v>
      </c>
      <c r="Q39" s="52"/>
      <c r="R39" s="52"/>
      <c r="S39" s="52"/>
      <c r="T39" s="54"/>
      <c r="U39" s="52"/>
      <c r="V39" s="55">
        <f t="shared" si="2"/>
        <v>2137231.62</v>
      </c>
    </row>
    <row r="40" spans="1:23" s="46" customFormat="1" ht="25.5" customHeight="1" x14ac:dyDescent="0.2">
      <c r="A40" s="47">
        <v>2</v>
      </c>
      <c r="B40" s="48">
        <v>2</v>
      </c>
      <c r="C40" s="48">
        <v>3</v>
      </c>
      <c r="D40" s="48">
        <v>1</v>
      </c>
      <c r="E40" s="49" t="s">
        <v>26</v>
      </c>
      <c r="F40" s="50" t="s">
        <v>64</v>
      </c>
      <c r="G40" s="39">
        <v>2000000</v>
      </c>
      <c r="H40" s="51">
        <f>+'[1]PRESUP. EJEC. 2023'!D51</f>
        <v>1660000</v>
      </c>
      <c r="I40" s="41">
        <f t="shared" si="4"/>
        <v>3660000</v>
      </c>
      <c r="J40" s="83">
        <v>105360</v>
      </c>
      <c r="K40" s="52">
        <v>514793.68</v>
      </c>
      <c r="L40" s="52">
        <v>153920</v>
      </c>
      <c r="M40" s="52">
        <v>256640</v>
      </c>
      <c r="N40" s="52">
        <v>217400</v>
      </c>
      <c r="O40" s="52">
        <v>240070</v>
      </c>
      <c r="P40" s="52">
        <v>618760</v>
      </c>
      <c r="Q40" s="52"/>
      <c r="R40" s="52"/>
      <c r="S40" s="52"/>
      <c r="T40" s="54"/>
      <c r="U40" s="52"/>
      <c r="V40" s="55">
        <f t="shared" si="2"/>
        <v>2106943.6799999997</v>
      </c>
    </row>
    <row r="41" spans="1:23" s="46" customFormat="1" ht="25.5" customHeight="1" x14ac:dyDescent="0.2">
      <c r="A41" s="47">
        <v>2</v>
      </c>
      <c r="B41" s="48">
        <v>2</v>
      </c>
      <c r="C41" s="48">
        <v>3</v>
      </c>
      <c r="D41" s="48">
        <v>1</v>
      </c>
      <c r="E41" s="49" t="s">
        <v>39</v>
      </c>
      <c r="F41" s="50" t="s">
        <v>65</v>
      </c>
      <c r="G41" s="39">
        <v>800000</v>
      </c>
      <c r="H41" s="51">
        <f>+'[1]PRESUP. EJEC. 2023'!D52</f>
        <v>3275000</v>
      </c>
      <c r="I41" s="41">
        <f t="shared" si="4"/>
        <v>4075000</v>
      </c>
      <c r="J41" s="83">
        <v>0</v>
      </c>
      <c r="K41" s="52">
        <v>0</v>
      </c>
      <c r="L41" s="52">
        <v>684979.33</v>
      </c>
      <c r="M41" s="52">
        <v>0</v>
      </c>
      <c r="N41" s="52">
        <v>712792.47</v>
      </c>
      <c r="O41" s="52">
        <v>0</v>
      </c>
      <c r="P41" s="52">
        <v>514698.02</v>
      </c>
      <c r="Q41" s="52"/>
      <c r="R41" s="52"/>
      <c r="S41" s="52"/>
      <c r="T41" s="54"/>
      <c r="U41" s="52"/>
      <c r="V41" s="55">
        <f>SUM(J41:U41)</f>
        <v>1912469.8199999998</v>
      </c>
    </row>
    <row r="42" spans="1:23" s="46" customFormat="1" ht="25.5" customHeight="1" x14ac:dyDescent="0.2">
      <c r="A42" s="47">
        <v>2</v>
      </c>
      <c r="B42" s="48">
        <v>2</v>
      </c>
      <c r="C42" s="48">
        <v>4</v>
      </c>
      <c r="D42" s="48">
        <v>1</v>
      </c>
      <c r="E42" s="49" t="s">
        <v>26</v>
      </c>
      <c r="F42" s="50" t="s">
        <v>66</v>
      </c>
      <c r="G42" s="39">
        <v>500000</v>
      </c>
      <c r="H42" s="51">
        <f>+'[1]PRESUP. EJEC. 2023'!D54</f>
        <v>249000</v>
      </c>
      <c r="I42" s="41">
        <f t="shared" si="4"/>
        <v>749000</v>
      </c>
      <c r="J42" s="83">
        <v>0</v>
      </c>
      <c r="K42" s="52">
        <v>0</v>
      </c>
      <c r="L42" s="52">
        <v>0</v>
      </c>
      <c r="M42" s="52">
        <v>101999.99</v>
      </c>
      <c r="N42" s="52">
        <v>7295.47</v>
      </c>
      <c r="O42" s="52">
        <v>451110.2</v>
      </c>
      <c r="P42" s="52">
        <v>119275</v>
      </c>
      <c r="Q42" s="52"/>
      <c r="R42" s="52"/>
      <c r="S42" s="52"/>
      <c r="T42" s="54"/>
      <c r="U42" s="52"/>
      <c r="V42" s="55">
        <f t="shared" si="2"/>
        <v>679680.66</v>
      </c>
      <c r="W42" s="45"/>
    </row>
    <row r="43" spans="1:23" s="46" customFormat="1" ht="21" customHeight="1" x14ac:dyDescent="0.2">
      <c r="A43" s="47">
        <v>2</v>
      </c>
      <c r="B43" s="48">
        <v>2</v>
      </c>
      <c r="C43" s="48">
        <v>4</v>
      </c>
      <c r="D43" s="48">
        <v>2</v>
      </c>
      <c r="E43" s="49" t="s">
        <v>26</v>
      </c>
      <c r="F43" s="50" t="s">
        <v>67</v>
      </c>
      <c r="G43" s="39">
        <v>50000</v>
      </c>
      <c r="H43" s="51">
        <f>+'[1]PRESUP. EJEC. 2023'!D55</f>
        <v>-8500</v>
      </c>
      <c r="I43" s="41">
        <f t="shared" si="4"/>
        <v>41500</v>
      </c>
      <c r="J43" s="83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/>
      <c r="R43" s="52"/>
      <c r="S43" s="52"/>
      <c r="T43" s="54"/>
      <c r="U43" s="52"/>
      <c r="V43" s="55">
        <f t="shared" si="2"/>
        <v>0</v>
      </c>
    </row>
    <row r="44" spans="1:23" s="46" customFormat="1" ht="0.75" hidden="1" customHeight="1" x14ac:dyDescent="0.2">
      <c r="A44" s="47">
        <v>2</v>
      </c>
      <c r="B44" s="48">
        <v>2</v>
      </c>
      <c r="C44" s="48">
        <v>4</v>
      </c>
      <c r="D44" s="48">
        <v>3</v>
      </c>
      <c r="E44" s="49" t="s">
        <v>26</v>
      </c>
      <c r="F44" s="50" t="s">
        <v>68</v>
      </c>
      <c r="G44" s="39">
        <v>0</v>
      </c>
      <c r="H44" s="51">
        <v>0</v>
      </c>
      <c r="I44" s="41">
        <f t="shared" si="4"/>
        <v>0</v>
      </c>
      <c r="J44" s="83"/>
      <c r="K44" s="52"/>
      <c r="L44" s="52"/>
      <c r="M44" s="52"/>
      <c r="N44" s="52"/>
      <c r="O44" s="52"/>
      <c r="P44" s="52"/>
      <c r="Q44" s="52"/>
      <c r="R44" s="52"/>
      <c r="S44" s="52"/>
      <c r="T44" s="54"/>
      <c r="U44" s="52"/>
      <c r="V44" s="55">
        <f t="shared" si="2"/>
        <v>0</v>
      </c>
    </row>
    <row r="45" spans="1:23" s="46" customFormat="1" ht="21.75" customHeight="1" x14ac:dyDescent="0.2">
      <c r="A45" s="47">
        <v>2</v>
      </c>
      <c r="B45" s="48">
        <v>2</v>
      </c>
      <c r="C45" s="48">
        <v>4</v>
      </c>
      <c r="D45" s="48">
        <v>4</v>
      </c>
      <c r="E45" s="49" t="s">
        <v>26</v>
      </c>
      <c r="F45" s="50" t="s">
        <v>69</v>
      </c>
      <c r="G45" s="39">
        <v>800000</v>
      </c>
      <c r="H45" s="51">
        <f>+'[1]PRESUP. EJEC. 2023'!D57</f>
        <v>-136000</v>
      </c>
      <c r="I45" s="41">
        <f t="shared" si="4"/>
        <v>664000</v>
      </c>
      <c r="J45" s="83">
        <v>1780</v>
      </c>
      <c r="K45" s="52">
        <v>520</v>
      </c>
      <c r="L45" s="52">
        <v>400000</v>
      </c>
      <c r="M45" s="52">
        <v>6410</v>
      </c>
      <c r="N45" s="52">
        <v>4100</v>
      </c>
      <c r="O45" s="52">
        <v>4560</v>
      </c>
      <c r="P45" s="52">
        <v>2080</v>
      </c>
      <c r="Q45" s="52"/>
      <c r="R45" s="52"/>
      <c r="S45" s="52"/>
      <c r="T45" s="54"/>
      <c r="U45" s="52"/>
      <c r="V45" s="55">
        <f t="shared" si="2"/>
        <v>419450</v>
      </c>
      <c r="W45" s="45"/>
    </row>
    <row r="46" spans="1:23" s="46" customFormat="1" ht="22.5" customHeight="1" x14ac:dyDescent="0.2">
      <c r="A46" s="47">
        <v>2</v>
      </c>
      <c r="B46" s="48">
        <v>2</v>
      </c>
      <c r="C46" s="48">
        <v>5</v>
      </c>
      <c r="D46" s="48">
        <v>1</v>
      </c>
      <c r="E46" s="49" t="s">
        <v>26</v>
      </c>
      <c r="F46" s="50" t="s">
        <v>70</v>
      </c>
      <c r="G46" s="51">
        <v>200000</v>
      </c>
      <c r="H46" s="51">
        <v>0</v>
      </c>
      <c r="I46" s="41">
        <f t="shared" si="4"/>
        <v>200000</v>
      </c>
      <c r="J46" s="83">
        <v>0</v>
      </c>
      <c r="K46" s="52"/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/>
      <c r="R46" s="52"/>
      <c r="S46" s="52"/>
      <c r="T46" s="54"/>
      <c r="U46" s="52"/>
      <c r="V46" s="55">
        <f t="shared" si="2"/>
        <v>0</v>
      </c>
    </row>
    <row r="47" spans="1:23" s="46" customFormat="1" ht="22.5" customHeight="1" x14ac:dyDescent="0.2">
      <c r="A47" s="47">
        <v>2</v>
      </c>
      <c r="B47" s="48">
        <v>2</v>
      </c>
      <c r="C47" s="48">
        <v>5</v>
      </c>
      <c r="D47" s="48">
        <v>1</v>
      </c>
      <c r="E47" s="49" t="s">
        <v>39</v>
      </c>
      <c r="F47" s="50" t="s">
        <v>71</v>
      </c>
      <c r="G47" s="51">
        <v>0</v>
      </c>
      <c r="H47" s="51">
        <f>+'[1]PRESUP. EJEC. 2023'!D60</f>
        <v>11600000</v>
      </c>
      <c r="I47" s="41">
        <f t="shared" si="4"/>
        <v>11600000</v>
      </c>
      <c r="J47" s="83">
        <v>0</v>
      </c>
      <c r="K47" s="52">
        <v>56325.01</v>
      </c>
      <c r="L47" s="52">
        <v>52156.39</v>
      </c>
      <c r="M47" s="52">
        <v>7908981.3399999999</v>
      </c>
      <c r="N47" s="52">
        <v>862195.4</v>
      </c>
      <c r="O47" s="52">
        <v>1385118.06</v>
      </c>
      <c r="P47" s="52">
        <v>0</v>
      </c>
      <c r="Q47" s="52"/>
      <c r="R47" s="52"/>
      <c r="S47" s="52"/>
      <c r="T47" s="54"/>
      <c r="U47" s="52"/>
      <c r="V47" s="55">
        <f t="shared" si="2"/>
        <v>10264776.200000001</v>
      </c>
    </row>
    <row r="48" spans="1:23" s="46" customFormat="1" ht="21.75" hidden="1" customHeight="1" x14ac:dyDescent="0.2">
      <c r="A48" s="47">
        <v>2</v>
      </c>
      <c r="B48" s="48">
        <v>2</v>
      </c>
      <c r="C48" s="48">
        <v>5</v>
      </c>
      <c r="D48" s="48">
        <v>3</v>
      </c>
      <c r="E48" s="49" t="s">
        <v>35</v>
      </c>
      <c r="F48" s="50" t="s">
        <v>72</v>
      </c>
      <c r="G48" s="51"/>
      <c r="H48" s="51"/>
      <c r="I48" s="41">
        <f t="shared" si="4"/>
        <v>0</v>
      </c>
      <c r="J48" s="83"/>
      <c r="K48" s="52">
        <v>0</v>
      </c>
      <c r="L48" s="52"/>
      <c r="M48" s="52"/>
      <c r="N48" s="52"/>
      <c r="O48" s="52"/>
      <c r="P48" s="52"/>
      <c r="Q48" s="52"/>
      <c r="R48" s="52"/>
      <c r="S48" s="52"/>
      <c r="T48" s="54"/>
      <c r="U48" s="52"/>
      <c r="V48" s="55">
        <f t="shared" si="2"/>
        <v>0</v>
      </c>
    </row>
    <row r="49" spans="1:23" s="46" customFormat="1" ht="20.25" customHeight="1" x14ac:dyDescent="0.2">
      <c r="A49" s="47">
        <v>2</v>
      </c>
      <c r="B49" s="48">
        <v>2</v>
      </c>
      <c r="C49" s="48">
        <v>5</v>
      </c>
      <c r="D49" s="48">
        <v>3</v>
      </c>
      <c r="E49" s="49" t="s">
        <v>50</v>
      </c>
      <c r="F49" s="50" t="s">
        <v>73</v>
      </c>
      <c r="G49" s="51">
        <v>200000</v>
      </c>
      <c r="H49" s="51">
        <f>1700000+3000000</f>
        <v>4700000</v>
      </c>
      <c r="I49" s="41">
        <f t="shared" si="4"/>
        <v>4900000</v>
      </c>
      <c r="J49" s="83">
        <v>566400</v>
      </c>
      <c r="K49" s="52">
        <v>566400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/>
      <c r="R49" s="52"/>
      <c r="S49" s="52"/>
      <c r="T49" s="54"/>
      <c r="U49" s="52"/>
      <c r="V49" s="55">
        <f t="shared" si="2"/>
        <v>1132800</v>
      </c>
    </row>
    <row r="50" spans="1:23" s="46" customFormat="1" ht="20.25" customHeight="1" x14ac:dyDescent="0.2">
      <c r="A50" s="47">
        <v>2</v>
      </c>
      <c r="B50" s="48">
        <v>2</v>
      </c>
      <c r="C50" s="48">
        <v>5</v>
      </c>
      <c r="D50" s="48">
        <v>4</v>
      </c>
      <c r="E50" s="49" t="s">
        <v>26</v>
      </c>
      <c r="F50" s="50" t="s">
        <v>74</v>
      </c>
      <c r="G50" s="51">
        <v>4700000</v>
      </c>
      <c r="H50" s="51">
        <f>+'[1]PRESUP. EJEC. 2023'!D63</f>
        <v>-1200000</v>
      </c>
      <c r="I50" s="41">
        <f t="shared" si="4"/>
        <v>3500000</v>
      </c>
      <c r="J50" s="52">
        <v>0</v>
      </c>
      <c r="K50" s="52">
        <v>22000</v>
      </c>
      <c r="L50" s="52">
        <v>0</v>
      </c>
      <c r="M50" s="52">
        <v>1699082</v>
      </c>
      <c r="N50" s="52">
        <v>0</v>
      </c>
      <c r="O50" s="52">
        <v>384999.98</v>
      </c>
      <c r="P50" s="52">
        <v>0</v>
      </c>
      <c r="Q50" s="52"/>
      <c r="R50" s="52"/>
      <c r="S50" s="52"/>
      <c r="T50" s="54"/>
      <c r="U50" s="52"/>
      <c r="V50" s="55">
        <f t="shared" si="2"/>
        <v>2106081.98</v>
      </c>
      <c r="W50" s="45"/>
    </row>
    <row r="51" spans="1:23" s="46" customFormat="1" ht="24.75" customHeight="1" x14ac:dyDescent="0.2">
      <c r="A51" s="47">
        <v>2</v>
      </c>
      <c r="B51" s="48">
        <v>2</v>
      </c>
      <c r="C51" s="48">
        <v>5</v>
      </c>
      <c r="D51" s="48">
        <v>8</v>
      </c>
      <c r="E51" s="49" t="s">
        <v>26</v>
      </c>
      <c r="F51" s="50" t="s">
        <v>75</v>
      </c>
      <c r="G51" s="51">
        <v>500000</v>
      </c>
      <c r="H51" s="51">
        <v>0</v>
      </c>
      <c r="I51" s="41">
        <f t="shared" si="4"/>
        <v>500000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/>
      <c r="R51" s="52"/>
      <c r="S51" s="52"/>
      <c r="T51" s="54"/>
      <c r="U51" s="52"/>
      <c r="V51" s="55">
        <f t="shared" si="2"/>
        <v>0</v>
      </c>
    </row>
    <row r="52" spans="1:23" s="46" customFormat="1" ht="24.75" hidden="1" customHeight="1" x14ac:dyDescent="0.2">
      <c r="A52" s="47">
        <v>2</v>
      </c>
      <c r="B52" s="48">
        <v>2</v>
      </c>
      <c r="C52" s="48">
        <v>6</v>
      </c>
      <c r="D52" s="48">
        <v>1</v>
      </c>
      <c r="E52" s="49" t="s">
        <v>26</v>
      </c>
      <c r="F52" s="50" t="s">
        <v>76</v>
      </c>
      <c r="G52" s="51"/>
      <c r="H52" s="51"/>
      <c r="I52" s="41">
        <f t="shared" si="4"/>
        <v>0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4"/>
      <c r="U52" s="52"/>
      <c r="V52" s="55">
        <f t="shared" si="2"/>
        <v>0</v>
      </c>
    </row>
    <row r="53" spans="1:23" s="46" customFormat="1" ht="25.5" customHeight="1" x14ac:dyDescent="0.2">
      <c r="A53" s="47">
        <v>2</v>
      </c>
      <c r="B53" s="48">
        <v>2</v>
      </c>
      <c r="C53" s="48">
        <v>6</v>
      </c>
      <c r="D53" s="48">
        <v>2</v>
      </c>
      <c r="E53" s="49" t="s">
        <v>26</v>
      </c>
      <c r="F53" s="50" t="s">
        <v>77</v>
      </c>
      <c r="G53" s="51">
        <v>1500000</v>
      </c>
      <c r="H53" s="51">
        <f>+'[1]PRESUP. EJEC. 2023'!D66</f>
        <v>2500000</v>
      </c>
      <c r="I53" s="41">
        <f t="shared" si="4"/>
        <v>4000000</v>
      </c>
      <c r="J53" s="51">
        <v>0</v>
      </c>
      <c r="K53" s="51">
        <v>0</v>
      </c>
      <c r="L53" s="51">
        <v>99200.11</v>
      </c>
      <c r="M53" s="52">
        <v>0</v>
      </c>
      <c r="N53" s="51">
        <f>1144307.08-78531.71</f>
        <v>1065775.3700000001</v>
      </c>
      <c r="O53" s="51">
        <v>118703.42</v>
      </c>
      <c r="P53" s="52">
        <v>0</v>
      </c>
      <c r="Q53" s="52"/>
      <c r="R53" s="51"/>
      <c r="S53" s="51"/>
      <c r="T53" s="84"/>
      <c r="U53" s="51"/>
      <c r="V53" s="55">
        <f t="shared" si="2"/>
        <v>1283678.9000000001</v>
      </c>
      <c r="W53" s="45"/>
    </row>
    <row r="54" spans="1:23" s="46" customFormat="1" ht="24" customHeight="1" x14ac:dyDescent="0.2">
      <c r="A54" s="47">
        <v>2</v>
      </c>
      <c r="B54" s="48">
        <v>2</v>
      </c>
      <c r="C54" s="48">
        <v>6</v>
      </c>
      <c r="D54" s="48">
        <v>3</v>
      </c>
      <c r="E54" s="49" t="s">
        <v>26</v>
      </c>
      <c r="F54" s="50" t="s">
        <v>78</v>
      </c>
      <c r="G54" s="51">
        <v>1000000</v>
      </c>
      <c r="H54" s="51">
        <f>+'[1]PRESUP. EJEC. 2023'!D67</f>
        <v>1130000</v>
      </c>
      <c r="I54" s="41">
        <f t="shared" si="4"/>
        <v>2130000</v>
      </c>
      <c r="J54" s="52">
        <v>0</v>
      </c>
      <c r="K54" s="52">
        <v>223941.5</v>
      </c>
      <c r="L54" s="52">
        <v>109233.68</v>
      </c>
      <c r="M54" s="52">
        <v>109233.68</v>
      </c>
      <c r="N54" s="52">
        <v>107696.61</v>
      </c>
      <c r="O54" s="52">
        <v>107696.61</v>
      </c>
      <c r="P54" s="52">
        <v>107696.61</v>
      </c>
      <c r="Q54" s="52"/>
      <c r="R54" s="52"/>
      <c r="S54" s="52"/>
      <c r="T54" s="54"/>
      <c r="U54" s="52"/>
      <c r="V54" s="55">
        <f t="shared" si="2"/>
        <v>765498.69</v>
      </c>
    </row>
    <row r="55" spans="1:23" s="46" customFormat="1" ht="24" customHeight="1" x14ac:dyDescent="0.2">
      <c r="A55" s="47">
        <v>2</v>
      </c>
      <c r="B55" s="48">
        <v>2</v>
      </c>
      <c r="C55" s="48">
        <v>7</v>
      </c>
      <c r="D55" s="48">
        <v>1</v>
      </c>
      <c r="E55" s="49" t="s">
        <v>26</v>
      </c>
      <c r="F55" s="50" t="s">
        <v>79</v>
      </c>
      <c r="G55" s="51">
        <v>2000000</v>
      </c>
      <c r="H55" s="51">
        <f>+'[1]PRESUP. EJEC. 2023'!D69</f>
        <v>-1170000</v>
      </c>
      <c r="I55" s="41">
        <f t="shared" si="4"/>
        <v>830000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/>
      <c r="R55" s="52"/>
      <c r="S55" s="52"/>
      <c r="T55" s="54"/>
      <c r="U55" s="52"/>
      <c r="V55" s="55">
        <f t="shared" si="2"/>
        <v>0</v>
      </c>
    </row>
    <row r="56" spans="1:23" s="46" customFormat="1" ht="24" customHeight="1" x14ac:dyDescent="0.2">
      <c r="A56" s="47">
        <v>2</v>
      </c>
      <c r="B56" s="48">
        <v>2</v>
      </c>
      <c r="C56" s="48">
        <v>7</v>
      </c>
      <c r="D56" s="48">
        <v>2</v>
      </c>
      <c r="E56" s="49" t="s">
        <v>26</v>
      </c>
      <c r="F56" s="50" t="s">
        <v>80</v>
      </c>
      <c r="G56" s="51">
        <v>500000</v>
      </c>
      <c r="H56" s="51">
        <f>+'[1]PRESUP. EJEC. 2023'!D70</f>
        <v>666000</v>
      </c>
      <c r="I56" s="41">
        <f t="shared" si="4"/>
        <v>1166000</v>
      </c>
      <c r="J56" s="51">
        <v>30700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/>
      <c r="R56" s="52"/>
      <c r="S56" s="52"/>
      <c r="T56" s="54"/>
      <c r="U56" s="52"/>
      <c r="V56" s="55">
        <f t="shared" si="2"/>
        <v>30700</v>
      </c>
      <c r="W56" s="45"/>
    </row>
    <row r="57" spans="1:23" s="46" customFormat="1" ht="23.25" customHeight="1" x14ac:dyDescent="0.2">
      <c r="A57" s="47">
        <v>2</v>
      </c>
      <c r="B57" s="48">
        <v>2</v>
      </c>
      <c r="C57" s="48">
        <v>7</v>
      </c>
      <c r="D57" s="48">
        <v>2</v>
      </c>
      <c r="E57" s="49" t="s">
        <v>39</v>
      </c>
      <c r="F57" s="50" t="s">
        <v>81</v>
      </c>
      <c r="G57" s="51">
        <v>3000000</v>
      </c>
      <c r="H57" s="51">
        <f>+'[1]PRESUP. EJEC. 2023'!D71</f>
        <v>-1000000</v>
      </c>
      <c r="I57" s="41">
        <f t="shared" si="4"/>
        <v>2000000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v>0</v>
      </c>
      <c r="Q57" s="52"/>
      <c r="R57" s="52"/>
      <c r="S57" s="52"/>
      <c r="T57" s="54"/>
      <c r="U57" s="52"/>
      <c r="V57" s="55">
        <f t="shared" si="2"/>
        <v>0</v>
      </c>
    </row>
    <row r="58" spans="1:23" s="46" customFormat="1" ht="22.5" customHeight="1" x14ac:dyDescent="0.2">
      <c r="A58" s="47">
        <v>2</v>
      </c>
      <c r="B58" s="48">
        <v>2</v>
      </c>
      <c r="C58" s="48">
        <v>7</v>
      </c>
      <c r="D58" s="48">
        <v>2</v>
      </c>
      <c r="E58" s="49" t="s">
        <v>50</v>
      </c>
      <c r="F58" s="50" t="s">
        <v>82</v>
      </c>
      <c r="G58" s="51">
        <v>100000</v>
      </c>
      <c r="H58" s="51">
        <v>0</v>
      </c>
      <c r="I58" s="41">
        <f t="shared" si="4"/>
        <v>100000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v>0</v>
      </c>
      <c r="Q58" s="52"/>
      <c r="R58" s="52"/>
      <c r="S58" s="52"/>
      <c r="T58" s="54"/>
      <c r="U58" s="52"/>
      <c r="V58" s="55">
        <f t="shared" si="2"/>
        <v>0</v>
      </c>
    </row>
    <row r="59" spans="1:23" s="46" customFormat="1" ht="1.5" hidden="1" customHeight="1" x14ac:dyDescent="0.2">
      <c r="A59" s="47">
        <v>2</v>
      </c>
      <c r="B59" s="48">
        <v>2</v>
      </c>
      <c r="C59" s="48">
        <v>7</v>
      </c>
      <c r="D59" s="48">
        <v>2</v>
      </c>
      <c r="E59" s="49" t="s">
        <v>29</v>
      </c>
      <c r="F59" s="50" t="s">
        <v>83</v>
      </c>
      <c r="G59" s="51"/>
      <c r="H59" s="51"/>
      <c r="I59" s="41">
        <f t="shared" si="4"/>
        <v>0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4"/>
      <c r="U59" s="52"/>
      <c r="V59" s="55">
        <f t="shared" si="2"/>
        <v>0</v>
      </c>
    </row>
    <row r="60" spans="1:23" s="46" customFormat="1" ht="28.5" customHeight="1" x14ac:dyDescent="0.2">
      <c r="A60" s="47">
        <v>2</v>
      </c>
      <c r="B60" s="48">
        <v>2</v>
      </c>
      <c r="C60" s="48">
        <v>7</v>
      </c>
      <c r="D60" s="48">
        <v>2</v>
      </c>
      <c r="E60" s="49" t="s">
        <v>31</v>
      </c>
      <c r="F60" s="50" t="s">
        <v>84</v>
      </c>
      <c r="G60" s="51">
        <v>5000000</v>
      </c>
      <c r="H60" s="51">
        <f>+'[1]PRESUP. EJEC. 2023'!D74</f>
        <v>-2000000</v>
      </c>
      <c r="I60" s="41">
        <f t="shared" si="4"/>
        <v>3000000</v>
      </c>
      <c r="J60" s="52">
        <v>171044.15</v>
      </c>
      <c r="K60" s="52">
        <v>467715.6</v>
      </c>
      <c r="L60" s="52">
        <v>110955.18</v>
      </c>
      <c r="M60" s="52">
        <v>269580.53000000003</v>
      </c>
      <c r="N60" s="52">
        <v>126672.83</v>
      </c>
      <c r="O60" s="52">
        <v>761478.44</v>
      </c>
      <c r="P60" s="52">
        <v>23802.89</v>
      </c>
      <c r="Q60" s="52"/>
      <c r="R60" s="52"/>
      <c r="S60" s="52"/>
      <c r="T60" s="54"/>
      <c r="U60" s="52"/>
      <c r="V60" s="55">
        <f t="shared" si="2"/>
        <v>1931249.6199999999</v>
      </c>
      <c r="W60" s="45"/>
    </row>
    <row r="61" spans="1:23" s="46" customFormat="1" ht="28.5" hidden="1" customHeight="1" x14ac:dyDescent="0.2">
      <c r="A61" s="47">
        <v>2</v>
      </c>
      <c r="B61" s="48">
        <v>2</v>
      </c>
      <c r="C61" s="48">
        <v>8</v>
      </c>
      <c r="D61" s="48">
        <v>1</v>
      </c>
      <c r="E61" s="49" t="s">
        <v>26</v>
      </c>
      <c r="F61" s="50" t="s">
        <v>85</v>
      </c>
      <c r="G61" s="85"/>
      <c r="H61" s="51"/>
      <c r="I61" s="41">
        <f t="shared" si="4"/>
        <v>0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4"/>
      <c r="U61" s="52"/>
      <c r="V61" s="55">
        <f t="shared" si="2"/>
        <v>0</v>
      </c>
    </row>
    <row r="62" spans="1:23" s="46" customFormat="1" ht="23.25" customHeight="1" x14ac:dyDescent="0.2">
      <c r="A62" s="47">
        <v>2</v>
      </c>
      <c r="B62" s="48">
        <v>2</v>
      </c>
      <c r="C62" s="48">
        <v>8</v>
      </c>
      <c r="D62" s="48">
        <v>2</v>
      </c>
      <c r="E62" s="49" t="s">
        <v>26</v>
      </c>
      <c r="F62" s="50" t="s">
        <v>86</v>
      </c>
      <c r="G62" s="51">
        <v>7000000</v>
      </c>
      <c r="H62" s="51">
        <v>0</v>
      </c>
      <c r="I62" s="41">
        <f t="shared" si="4"/>
        <v>7000000</v>
      </c>
      <c r="J62" s="51">
        <v>540848.31000000006</v>
      </c>
      <c r="K62" s="51">
        <f>485035.74+20000</f>
        <v>505035.74</v>
      </c>
      <c r="L62" s="51">
        <v>396296.84</v>
      </c>
      <c r="M62" s="51">
        <v>409418.43</v>
      </c>
      <c r="N62" s="51">
        <v>306817.88</v>
      </c>
      <c r="O62" s="51">
        <v>673290.42</v>
      </c>
      <c r="P62" s="51">
        <v>403987.99</v>
      </c>
      <c r="Q62" s="51"/>
      <c r="R62" s="51"/>
      <c r="S62" s="51"/>
      <c r="T62" s="84"/>
      <c r="U62" s="51"/>
      <c r="V62" s="55">
        <f t="shared" si="2"/>
        <v>3235695.6100000003</v>
      </c>
      <c r="W62" s="45"/>
    </row>
    <row r="63" spans="1:23" s="46" customFormat="1" ht="23.25" customHeight="1" x14ac:dyDescent="0.2">
      <c r="A63" s="47">
        <v>2</v>
      </c>
      <c r="B63" s="48">
        <v>2</v>
      </c>
      <c r="C63" s="48">
        <v>8</v>
      </c>
      <c r="D63" s="48">
        <v>4</v>
      </c>
      <c r="E63" s="49" t="s">
        <v>26</v>
      </c>
      <c r="F63" s="86" t="s">
        <v>87</v>
      </c>
      <c r="G63" s="51">
        <v>300000</v>
      </c>
      <c r="H63" s="51">
        <v>0</v>
      </c>
      <c r="I63" s="41">
        <f t="shared" si="4"/>
        <v>300000</v>
      </c>
      <c r="J63" s="51">
        <v>0</v>
      </c>
      <c r="K63" s="52">
        <v>0</v>
      </c>
      <c r="L63" s="51">
        <v>0</v>
      </c>
      <c r="M63" s="52">
        <v>0</v>
      </c>
      <c r="N63" s="52">
        <v>0</v>
      </c>
      <c r="O63" s="52">
        <v>0</v>
      </c>
      <c r="P63" s="51">
        <v>0</v>
      </c>
      <c r="Q63" s="51"/>
      <c r="R63" s="51"/>
      <c r="S63" s="51"/>
      <c r="T63" s="84"/>
      <c r="U63" s="51"/>
      <c r="V63" s="55">
        <f t="shared" si="2"/>
        <v>0</v>
      </c>
      <c r="W63" s="45"/>
    </row>
    <row r="64" spans="1:23" s="46" customFormat="1" ht="22.5" customHeight="1" x14ac:dyDescent="0.2">
      <c r="A64" s="47"/>
      <c r="B64" s="48">
        <v>2</v>
      </c>
      <c r="C64" s="48">
        <v>8</v>
      </c>
      <c r="D64" s="48">
        <v>5</v>
      </c>
      <c r="E64" s="49" t="s">
        <v>26</v>
      </c>
      <c r="F64" s="86" t="s">
        <v>88</v>
      </c>
      <c r="G64" s="51">
        <v>300000</v>
      </c>
      <c r="H64" s="58">
        <v>-150000</v>
      </c>
      <c r="I64" s="41">
        <f t="shared" si="4"/>
        <v>150000</v>
      </c>
      <c r="J64" s="51">
        <v>0</v>
      </c>
      <c r="K64" s="52">
        <v>0</v>
      </c>
      <c r="L64" s="51">
        <v>0</v>
      </c>
      <c r="M64" s="52">
        <v>0</v>
      </c>
      <c r="N64" s="52">
        <v>0</v>
      </c>
      <c r="O64" s="52">
        <v>0</v>
      </c>
      <c r="P64" s="51">
        <v>0</v>
      </c>
      <c r="Q64" s="51"/>
      <c r="R64" s="51"/>
      <c r="S64" s="51"/>
      <c r="T64" s="84"/>
      <c r="U64" s="51"/>
      <c r="V64" s="55">
        <f t="shared" si="2"/>
        <v>0</v>
      </c>
      <c r="W64" s="45"/>
    </row>
    <row r="65" spans="1:23" s="46" customFormat="1" ht="22.5" customHeight="1" x14ac:dyDescent="0.2">
      <c r="A65" s="47">
        <v>2</v>
      </c>
      <c r="B65" s="48">
        <v>2</v>
      </c>
      <c r="C65" s="48">
        <v>8</v>
      </c>
      <c r="D65" s="48">
        <v>5</v>
      </c>
      <c r="E65" s="49" t="s">
        <v>39</v>
      </c>
      <c r="F65" s="50" t="s">
        <v>89</v>
      </c>
      <c r="G65" s="51">
        <v>0</v>
      </c>
      <c r="H65" s="58">
        <v>150000</v>
      </c>
      <c r="I65" s="41">
        <f t="shared" si="4"/>
        <v>150000</v>
      </c>
      <c r="J65" s="51">
        <v>0</v>
      </c>
      <c r="K65" s="52">
        <v>0</v>
      </c>
      <c r="L65" s="51">
        <v>0</v>
      </c>
      <c r="M65" s="52">
        <v>0</v>
      </c>
      <c r="N65" s="52">
        <v>0</v>
      </c>
      <c r="O65" s="52">
        <v>0</v>
      </c>
      <c r="P65" s="51">
        <v>100000.42</v>
      </c>
      <c r="Q65" s="52"/>
      <c r="R65" s="52"/>
      <c r="S65" s="52"/>
      <c r="T65" s="54"/>
      <c r="U65" s="52"/>
      <c r="V65" s="55">
        <f t="shared" si="2"/>
        <v>100000.42</v>
      </c>
    </row>
    <row r="66" spans="1:23" s="46" customFormat="1" ht="22.5" hidden="1" customHeight="1" x14ac:dyDescent="0.2">
      <c r="A66" s="47">
        <v>2</v>
      </c>
      <c r="B66" s="48">
        <v>2</v>
      </c>
      <c r="C66" s="48">
        <v>8</v>
      </c>
      <c r="D66" s="48">
        <v>5</v>
      </c>
      <c r="E66" s="49" t="s">
        <v>35</v>
      </c>
      <c r="F66" s="50" t="s">
        <v>90</v>
      </c>
      <c r="G66" s="51">
        <v>0</v>
      </c>
      <c r="H66" s="51">
        <v>0</v>
      </c>
      <c r="I66" s="41">
        <f t="shared" si="4"/>
        <v>0</v>
      </c>
      <c r="J66" s="51">
        <v>0</v>
      </c>
      <c r="K66" s="52">
        <v>0</v>
      </c>
      <c r="L66" s="51">
        <v>0</v>
      </c>
      <c r="M66" s="52">
        <v>0</v>
      </c>
      <c r="N66" s="52">
        <v>0</v>
      </c>
      <c r="O66" s="52">
        <v>0</v>
      </c>
      <c r="P66" s="52">
        <v>0</v>
      </c>
      <c r="Q66" s="52"/>
      <c r="R66" s="52"/>
      <c r="S66" s="52"/>
      <c r="T66" s="54"/>
      <c r="U66" s="52"/>
      <c r="V66" s="55">
        <f t="shared" si="2"/>
        <v>0</v>
      </c>
    </row>
    <row r="67" spans="1:23" s="46" customFormat="1" ht="22.5" customHeight="1" x14ac:dyDescent="0.2">
      <c r="A67" s="47">
        <v>2</v>
      </c>
      <c r="B67" s="48">
        <v>2</v>
      </c>
      <c r="C67" s="48">
        <v>8</v>
      </c>
      <c r="D67" s="48">
        <v>6</v>
      </c>
      <c r="E67" s="49" t="s">
        <v>26</v>
      </c>
      <c r="F67" s="86" t="s">
        <v>91</v>
      </c>
      <c r="G67" s="51">
        <v>10000000</v>
      </c>
      <c r="H67" s="51">
        <v>0</v>
      </c>
      <c r="I67" s="41">
        <f t="shared" si="4"/>
        <v>10000000</v>
      </c>
      <c r="J67" s="52">
        <v>0</v>
      </c>
      <c r="K67" s="52">
        <v>617577</v>
      </c>
      <c r="L67" s="52">
        <f>485629.06-174832</f>
        <v>310797.06</v>
      </c>
      <c r="M67" s="52">
        <v>1491982.91</v>
      </c>
      <c r="N67" s="52">
        <v>1362221.5</v>
      </c>
      <c r="O67" s="52">
        <v>412543.7</v>
      </c>
      <c r="P67" s="52">
        <v>13983</v>
      </c>
      <c r="Q67" s="52"/>
      <c r="R67" s="52"/>
      <c r="S67" s="52"/>
      <c r="T67" s="54"/>
      <c r="U67" s="52"/>
      <c r="V67" s="55">
        <f t="shared" si="2"/>
        <v>4209105.17</v>
      </c>
      <c r="W67" s="45"/>
    </row>
    <row r="68" spans="1:23" s="46" customFormat="1" ht="24" customHeight="1" x14ac:dyDescent="0.2">
      <c r="A68" s="47">
        <v>2</v>
      </c>
      <c r="B68" s="48">
        <v>2</v>
      </c>
      <c r="C68" s="48">
        <v>8</v>
      </c>
      <c r="D68" s="48">
        <v>6</v>
      </c>
      <c r="E68" s="49" t="s">
        <v>39</v>
      </c>
      <c r="F68" s="86" t="s">
        <v>92</v>
      </c>
      <c r="G68" s="51">
        <v>1000000</v>
      </c>
      <c r="H68" s="51">
        <f>+'[1]PRESUP. EJEC. 2023'!D83</f>
        <v>1000000</v>
      </c>
      <c r="I68" s="41">
        <f t="shared" si="4"/>
        <v>2000000</v>
      </c>
      <c r="J68" s="52">
        <v>0</v>
      </c>
      <c r="K68" s="52">
        <v>0</v>
      </c>
      <c r="L68" s="52">
        <v>0</v>
      </c>
      <c r="M68" s="52">
        <v>0</v>
      </c>
      <c r="N68" s="52">
        <v>750000</v>
      </c>
      <c r="O68" s="52">
        <v>0</v>
      </c>
      <c r="P68" s="52">
        <v>0</v>
      </c>
      <c r="Q68" s="52"/>
      <c r="R68" s="52"/>
      <c r="S68" s="52"/>
      <c r="T68" s="54"/>
      <c r="U68" s="52"/>
      <c r="V68" s="55">
        <f t="shared" si="2"/>
        <v>750000</v>
      </c>
    </row>
    <row r="69" spans="1:23" s="46" customFormat="1" ht="24" customHeight="1" x14ac:dyDescent="0.2">
      <c r="A69" s="47">
        <v>2</v>
      </c>
      <c r="B69" s="48">
        <v>2</v>
      </c>
      <c r="C69" s="48">
        <v>8</v>
      </c>
      <c r="D69" s="48">
        <v>6</v>
      </c>
      <c r="E69" s="49" t="s">
        <v>35</v>
      </c>
      <c r="F69" s="86" t="s">
        <v>93</v>
      </c>
      <c r="G69" s="51">
        <v>1000000</v>
      </c>
      <c r="H69" s="51">
        <v>0</v>
      </c>
      <c r="I69" s="41">
        <f t="shared" si="4"/>
        <v>1000000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v>0</v>
      </c>
      <c r="Q69" s="52"/>
      <c r="R69" s="52"/>
      <c r="S69" s="52"/>
      <c r="T69" s="54"/>
      <c r="U69" s="52"/>
      <c r="V69" s="55">
        <f t="shared" si="2"/>
        <v>0</v>
      </c>
    </row>
    <row r="70" spans="1:23" s="46" customFormat="1" ht="24" customHeight="1" x14ac:dyDescent="0.2">
      <c r="A70" s="47">
        <v>2</v>
      </c>
      <c r="B70" s="48">
        <v>2</v>
      </c>
      <c r="C70" s="48">
        <v>8</v>
      </c>
      <c r="D70" s="48">
        <v>6</v>
      </c>
      <c r="E70" s="49" t="s">
        <v>50</v>
      </c>
      <c r="F70" s="86" t="s">
        <v>94</v>
      </c>
      <c r="G70" s="51">
        <v>1700000</v>
      </c>
      <c r="H70" s="51">
        <f>+'[1]PRESUP. EJEC. 2023'!D85</f>
        <v>-1000000</v>
      </c>
      <c r="I70" s="41">
        <f t="shared" si="4"/>
        <v>700000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v>0</v>
      </c>
      <c r="Q70" s="52"/>
      <c r="R70" s="52"/>
      <c r="S70" s="52"/>
      <c r="T70" s="54"/>
      <c r="U70" s="52"/>
      <c r="V70" s="55">
        <f t="shared" si="2"/>
        <v>0</v>
      </c>
    </row>
    <row r="71" spans="1:23" s="46" customFormat="1" ht="24" customHeight="1" x14ac:dyDescent="0.2">
      <c r="A71" s="47">
        <v>2</v>
      </c>
      <c r="B71" s="48">
        <v>2</v>
      </c>
      <c r="C71" s="48">
        <v>8</v>
      </c>
      <c r="D71" s="48">
        <v>7</v>
      </c>
      <c r="E71" s="49" t="s">
        <v>26</v>
      </c>
      <c r="F71" s="60" t="s">
        <v>95</v>
      </c>
      <c r="G71" s="51">
        <v>2500000</v>
      </c>
      <c r="H71" s="51">
        <f>+'[1]PRESUP. EJEC. 2023'!D87</f>
        <v>47500000</v>
      </c>
      <c r="I71" s="41">
        <f t="shared" si="4"/>
        <v>50000000</v>
      </c>
      <c r="J71" s="52">
        <v>0</v>
      </c>
      <c r="K71" s="52">
        <v>165200</v>
      </c>
      <c r="L71" s="52">
        <v>165200</v>
      </c>
      <c r="M71" s="52">
        <v>0</v>
      </c>
      <c r="N71" s="52">
        <v>0</v>
      </c>
      <c r="O71" s="52">
        <v>0</v>
      </c>
      <c r="P71" s="52">
        <v>0</v>
      </c>
      <c r="Q71" s="52"/>
      <c r="R71" s="52"/>
      <c r="S71" s="52"/>
      <c r="T71" s="54"/>
      <c r="U71" s="52"/>
      <c r="V71" s="55">
        <f t="shared" si="2"/>
        <v>330400</v>
      </c>
    </row>
    <row r="72" spans="1:23" s="46" customFormat="1" ht="23.25" customHeight="1" x14ac:dyDescent="0.2">
      <c r="A72" s="47">
        <v>2</v>
      </c>
      <c r="B72" s="48">
        <v>2</v>
      </c>
      <c r="C72" s="48">
        <v>8</v>
      </c>
      <c r="D72" s="48">
        <v>7</v>
      </c>
      <c r="E72" s="49" t="s">
        <v>50</v>
      </c>
      <c r="F72" s="50" t="s">
        <v>96</v>
      </c>
      <c r="G72" s="51">
        <v>5000000</v>
      </c>
      <c r="H72" s="51">
        <v>0</v>
      </c>
      <c r="I72" s="41">
        <f t="shared" si="4"/>
        <v>5000000</v>
      </c>
      <c r="J72" s="52">
        <v>0</v>
      </c>
      <c r="K72" s="52">
        <v>0</v>
      </c>
      <c r="L72" s="52">
        <v>0</v>
      </c>
      <c r="M72" s="52">
        <v>0</v>
      </c>
      <c r="N72" s="52">
        <v>40000</v>
      </c>
      <c r="O72" s="52">
        <v>45000</v>
      </c>
      <c r="P72" s="52">
        <v>0</v>
      </c>
      <c r="Q72" s="52"/>
      <c r="R72" s="52"/>
      <c r="S72" s="52"/>
      <c r="T72" s="54"/>
      <c r="U72" s="52"/>
      <c r="V72" s="55">
        <f t="shared" si="2"/>
        <v>85000</v>
      </c>
      <c r="W72" s="45"/>
    </row>
    <row r="73" spans="1:23" s="46" customFormat="1" ht="21.75" customHeight="1" x14ac:dyDescent="0.2">
      <c r="A73" s="47">
        <v>2</v>
      </c>
      <c r="B73" s="48">
        <v>2</v>
      </c>
      <c r="C73" s="48">
        <v>8</v>
      </c>
      <c r="D73" s="48">
        <v>7</v>
      </c>
      <c r="E73" s="49" t="s">
        <v>29</v>
      </c>
      <c r="F73" s="50" t="s">
        <v>97</v>
      </c>
      <c r="G73" s="51">
        <v>1000000</v>
      </c>
      <c r="H73" s="51">
        <v>0</v>
      </c>
      <c r="I73" s="41">
        <f t="shared" si="4"/>
        <v>1000000</v>
      </c>
      <c r="J73" s="52">
        <v>0</v>
      </c>
      <c r="K73" s="52">
        <v>0</v>
      </c>
      <c r="L73" s="52">
        <v>0</v>
      </c>
      <c r="M73" s="52">
        <v>127440</v>
      </c>
      <c r="N73" s="52">
        <v>0</v>
      </c>
      <c r="O73" s="52">
        <v>0</v>
      </c>
      <c r="P73" s="52">
        <v>0</v>
      </c>
      <c r="Q73" s="52"/>
      <c r="R73" s="52"/>
      <c r="S73" s="52"/>
      <c r="T73" s="54"/>
      <c r="U73" s="52"/>
      <c r="V73" s="55">
        <f t="shared" si="2"/>
        <v>127440</v>
      </c>
    </row>
    <row r="74" spans="1:23" s="46" customFormat="1" ht="23.25" customHeight="1" x14ac:dyDescent="0.2">
      <c r="A74" s="47">
        <v>2</v>
      </c>
      <c r="B74" s="48">
        <v>2</v>
      </c>
      <c r="C74" s="48">
        <v>8</v>
      </c>
      <c r="D74" s="48">
        <v>7</v>
      </c>
      <c r="E74" s="49" t="s">
        <v>31</v>
      </c>
      <c r="F74" s="50" t="s">
        <v>98</v>
      </c>
      <c r="G74" s="51">
        <v>5699003</v>
      </c>
      <c r="H74" s="51">
        <f>+'[1]PRESUP. EJEC. 2023'!D90</f>
        <v>8300997</v>
      </c>
      <c r="I74" s="41">
        <f t="shared" si="4"/>
        <v>14000000</v>
      </c>
      <c r="J74" s="52">
        <v>491666.67</v>
      </c>
      <c r="K74" s="52">
        <v>0</v>
      </c>
      <c r="L74" s="52">
        <v>393333.34</v>
      </c>
      <c r="M74" s="52">
        <f>6000+165200</f>
        <v>171200</v>
      </c>
      <c r="N74" s="52">
        <f>204140+143960</f>
        <v>348100</v>
      </c>
      <c r="O74" s="52">
        <v>0</v>
      </c>
      <c r="P74" s="52">
        <v>0</v>
      </c>
      <c r="Q74" s="52"/>
      <c r="R74" s="52"/>
      <c r="S74" s="52"/>
      <c r="T74" s="54"/>
      <c r="U74" s="52"/>
      <c r="V74" s="55">
        <f t="shared" si="2"/>
        <v>1404300.01</v>
      </c>
      <c r="W74" s="45"/>
    </row>
    <row r="75" spans="1:23" s="46" customFormat="1" ht="24" customHeight="1" x14ac:dyDescent="0.2">
      <c r="A75" s="47">
        <v>2</v>
      </c>
      <c r="B75" s="48">
        <v>2</v>
      </c>
      <c r="C75" s="48">
        <v>8</v>
      </c>
      <c r="D75" s="48">
        <v>8</v>
      </c>
      <c r="E75" s="49" t="s">
        <v>26</v>
      </c>
      <c r="F75" s="50" t="s">
        <v>99</v>
      </c>
      <c r="G75" s="51">
        <v>200000</v>
      </c>
      <c r="H75" s="51">
        <v>0</v>
      </c>
      <c r="I75" s="87">
        <f t="shared" si="4"/>
        <v>200000</v>
      </c>
      <c r="J75" s="52">
        <v>0</v>
      </c>
      <c r="K75" s="52">
        <v>654.07000000000005</v>
      </c>
      <c r="L75" s="52">
        <v>0</v>
      </c>
      <c r="M75" s="52">
        <v>0</v>
      </c>
      <c r="N75" s="52">
        <v>0</v>
      </c>
      <c r="O75" s="52">
        <v>0</v>
      </c>
      <c r="P75" s="52">
        <v>586.16999999999996</v>
      </c>
      <c r="Q75" s="52"/>
      <c r="R75" s="52"/>
      <c r="S75" s="52"/>
      <c r="T75" s="54"/>
      <c r="U75" s="52"/>
      <c r="V75" s="55">
        <f t="shared" si="2"/>
        <v>1240.24</v>
      </c>
    </row>
    <row r="76" spans="1:23" s="46" customFormat="1" ht="24" customHeight="1" thickBot="1" x14ac:dyDescent="0.25">
      <c r="A76" s="61">
        <v>2</v>
      </c>
      <c r="B76" s="62">
        <v>2</v>
      </c>
      <c r="C76" s="62">
        <v>8</v>
      </c>
      <c r="D76" s="62">
        <v>9</v>
      </c>
      <c r="E76" s="63" t="s">
        <v>100</v>
      </c>
      <c r="F76" s="64" t="s">
        <v>101</v>
      </c>
      <c r="G76" s="65">
        <v>500000</v>
      </c>
      <c r="H76" s="65">
        <v>0</v>
      </c>
      <c r="I76" s="41">
        <f t="shared" si="4"/>
        <v>500000</v>
      </c>
      <c r="J76" s="66">
        <v>0</v>
      </c>
      <c r="K76" s="66">
        <v>0</v>
      </c>
      <c r="L76" s="66">
        <v>0</v>
      </c>
      <c r="M76" s="66"/>
      <c r="N76" s="66">
        <v>0</v>
      </c>
      <c r="O76" s="66">
        <v>0</v>
      </c>
      <c r="P76" s="66">
        <v>0</v>
      </c>
      <c r="Q76" s="66"/>
      <c r="R76" s="66"/>
      <c r="S76" s="66"/>
      <c r="T76" s="68"/>
      <c r="U76" s="66"/>
      <c r="V76" s="69">
        <f t="shared" si="2"/>
        <v>0</v>
      </c>
    </row>
    <row r="77" spans="1:23" s="46" customFormat="1" ht="14.25" customHeight="1" thickBot="1" x14ac:dyDescent="0.25">
      <c r="A77" s="70"/>
      <c r="B77" s="70"/>
      <c r="C77" s="70"/>
      <c r="D77" s="70"/>
      <c r="E77" s="88"/>
      <c r="F77" s="71"/>
      <c r="G77" s="89"/>
      <c r="H77" s="72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4"/>
      <c r="U77" s="73"/>
      <c r="V77" s="75"/>
    </row>
    <row r="78" spans="1:23" s="46" customFormat="1" ht="28.5" customHeight="1" thickBot="1" x14ac:dyDescent="0.25">
      <c r="A78" s="90"/>
      <c r="B78" s="91"/>
      <c r="C78" s="91"/>
      <c r="D78" s="91"/>
      <c r="E78" s="92"/>
      <c r="F78" s="77" t="s">
        <v>102</v>
      </c>
      <c r="G78" s="93">
        <f t="shared" ref="G78:U78" si="5">SUM(G79:G111)</f>
        <v>35200000</v>
      </c>
      <c r="H78" s="94">
        <f>SUM(H79:H111)</f>
        <v>39999000</v>
      </c>
      <c r="I78" s="93">
        <f>SUM(I79:I111)</f>
        <v>75199000</v>
      </c>
      <c r="J78" s="94">
        <f t="shared" si="5"/>
        <v>331060.39</v>
      </c>
      <c r="K78" s="94">
        <f t="shared" si="5"/>
        <v>1028223.2000000001</v>
      </c>
      <c r="L78" s="94">
        <f t="shared" si="5"/>
        <v>2217974.25</v>
      </c>
      <c r="M78" s="94">
        <f t="shared" si="5"/>
        <v>1359364.9000000001</v>
      </c>
      <c r="N78" s="94">
        <f t="shared" si="5"/>
        <v>4104012.06</v>
      </c>
      <c r="O78" s="94">
        <f t="shared" si="5"/>
        <v>30060112.099999998</v>
      </c>
      <c r="P78" s="94">
        <f t="shared" si="5"/>
        <v>1808955.51</v>
      </c>
      <c r="Q78" s="94">
        <f t="shared" si="5"/>
        <v>0</v>
      </c>
      <c r="R78" s="94">
        <f t="shared" si="5"/>
        <v>0</v>
      </c>
      <c r="S78" s="94">
        <f t="shared" si="5"/>
        <v>0</v>
      </c>
      <c r="T78" s="95">
        <f t="shared" si="5"/>
        <v>0</v>
      </c>
      <c r="U78" s="94">
        <f t="shared" si="5"/>
        <v>0</v>
      </c>
      <c r="V78" s="81">
        <f>SUM(J78:U78)</f>
        <v>40909702.409999996</v>
      </c>
      <c r="W78" s="45"/>
    </row>
    <row r="79" spans="1:23" s="46" customFormat="1" ht="24" customHeight="1" x14ac:dyDescent="0.2">
      <c r="A79" s="35">
        <v>2</v>
      </c>
      <c r="B79" s="36">
        <v>3</v>
      </c>
      <c r="C79" s="36">
        <v>1</v>
      </c>
      <c r="D79" s="36">
        <v>1</v>
      </c>
      <c r="E79" s="37" t="s">
        <v>26</v>
      </c>
      <c r="F79" s="38" t="s">
        <v>103</v>
      </c>
      <c r="G79" s="40">
        <v>800000</v>
      </c>
      <c r="H79" s="40">
        <f>+'[1]PRESUP. EJEC. 2023'!D95</f>
        <v>200000</v>
      </c>
      <c r="I79" s="41">
        <f t="shared" ref="I79:I111" si="6">+G79+H79</f>
        <v>1000000</v>
      </c>
      <c r="J79" s="41">
        <v>21513.53</v>
      </c>
      <c r="K79" s="41">
        <v>121696.66</v>
      </c>
      <c r="L79" s="41">
        <v>19982.240000000002</v>
      </c>
      <c r="M79" s="41">
        <v>103369.1</v>
      </c>
      <c r="N79" s="41">
        <v>47119.839999999997</v>
      </c>
      <c r="O79" s="41">
        <v>152932.04999999999</v>
      </c>
      <c r="P79" s="41">
        <v>65152.4</v>
      </c>
      <c r="Q79" s="41"/>
      <c r="R79" s="41"/>
      <c r="S79" s="41"/>
      <c r="T79" s="43"/>
      <c r="U79" s="41"/>
      <c r="V79" s="44">
        <f t="shared" ref="V79:V155" si="7">SUM(J79:U79)</f>
        <v>531765.81999999995</v>
      </c>
    </row>
    <row r="80" spans="1:23" s="46" customFormat="1" ht="22.5" customHeight="1" x14ac:dyDescent="0.2">
      <c r="A80" s="47">
        <v>2</v>
      </c>
      <c r="B80" s="48">
        <v>3</v>
      </c>
      <c r="C80" s="48">
        <v>1</v>
      </c>
      <c r="D80" s="48">
        <v>3</v>
      </c>
      <c r="E80" s="49" t="s">
        <v>26</v>
      </c>
      <c r="F80" s="50" t="s">
        <v>104</v>
      </c>
      <c r="G80" s="51">
        <v>50000</v>
      </c>
      <c r="H80" s="51">
        <v>0</v>
      </c>
      <c r="I80" s="41">
        <f t="shared" si="6"/>
        <v>50000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/>
      <c r="R80" s="52"/>
      <c r="S80" s="52"/>
      <c r="T80" s="54"/>
      <c r="U80" s="52"/>
      <c r="V80" s="55">
        <f t="shared" si="7"/>
        <v>0</v>
      </c>
    </row>
    <row r="81" spans="1:23" s="46" customFormat="1" ht="23.25" hidden="1" customHeight="1" x14ac:dyDescent="0.2">
      <c r="A81" s="47">
        <v>2</v>
      </c>
      <c r="B81" s="48">
        <v>3</v>
      </c>
      <c r="C81" s="48">
        <v>1</v>
      </c>
      <c r="D81" s="48">
        <v>3</v>
      </c>
      <c r="E81" s="49" t="s">
        <v>39</v>
      </c>
      <c r="F81" s="50" t="s">
        <v>105</v>
      </c>
      <c r="G81" s="51">
        <v>0</v>
      </c>
      <c r="H81" s="51">
        <v>0</v>
      </c>
      <c r="I81" s="41">
        <f t="shared" si="6"/>
        <v>0</v>
      </c>
      <c r="J81" s="52">
        <v>0</v>
      </c>
      <c r="K81" s="52"/>
      <c r="L81" s="52"/>
      <c r="M81" s="52"/>
      <c r="N81" s="52"/>
      <c r="O81" s="52"/>
      <c r="P81" s="52"/>
      <c r="Q81" s="52"/>
      <c r="R81" s="52"/>
      <c r="S81" s="52"/>
      <c r="T81" s="54"/>
      <c r="U81" s="52"/>
      <c r="V81" s="55">
        <f t="shared" si="7"/>
        <v>0</v>
      </c>
    </row>
    <row r="82" spans="1:23" s="46" customFormat="1" ht="24" customHeight="1" x14ac:dyDescent="0.2">
      <c r="A82" s="47">
        <v>2</v>
      </c>
      <c r="B82" s="48">
        <v>3</v>
      </c>
      <c r="C82" s="48">
        <v>1</v>
      </c>
      <c r="D82" s="48">
        <v>3</v>
      </c>
      <c r="E82" s="49" t="s">
        <v>35</v>
      </c>
      <c r="F82" s="50" t="s">
        <v>106</v>
      </c>
      <c r="G82" s="51">
        <v>250000</v>
      </c>
      <c r="H82" s="51">
        <v>0</v>
      </c>
      <c r="I82" s="41">
        <f t="shared" si="6"/>
        <v>250000</v>
      </c>
      <c r="J82" s="52">
        <v>8614</v>
      </c>
      <c r="K82" s="52">
        <v>24072</v>
      </c>
      <c r="L82" s="52">
        <v>29854</v>
      </c>
      <c r="M82" s="52">
        <v>39750</v>
      </c>
      <c r="N82" s="52">
        <v>0</v>
      </c>
      <c r="O82" s="52">
        <v>64487</v>
      </c>
      <c r="P82" s="52">
        <v>0</v>
      </c>
      <c r="Q82" s="52"/>
      <c r="R82" s="52"/>
      <c r="S82" s="52"/>
      <c r="T82" s="54"/>
      <c r="U82" s="52"/>
      <c r="V82" s="55">
        <f t="shared" si="7"/>
        <v>166777</v>
      </c>
    </row>
    <row r="83" spans="1:23" s="46" customFormat="1" ht="22.5" customHeight="1" x14ac:dyDescent="0.2">
      <c r="A83" s="47">
        <v>2</v>
      </c>
      <c r="B83" s="48">
        <v>3</v>
      </c>
      <c r="C83" s="48">
        <v>2</v>
      </c>
      <c r="D83" s="48">
        <v>1</v>
      </c>
      <c r="E83" s="49" t="s">
        <v>26</v>
      </c>
      <c r="F83" s="50" t="s">
        <v>107</v>
      </c>
      <c r="G83" s="51">
        <v>0</v>
      </c>
      <c r="H83" s="51">
        <f>+'[1]PRESUP. EJEC. 2023'!D101</f>
        <v>664000</v>
      </c>
      <c r="I83" s="41">
        <f t="shared" si="6"/>
        <v>664000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/>
      <c r="R83" s="52"/>
      <c r="S83" s="52"/>
      <c r="T83" s="54"/>
      <c r="U83" s="52"/>
      <c r="V83" s="55">
        <f t="shared" si="7"/>
        <v>0</v>
      </c>
    </row>
    <row r="84" spans="1:23" s="46" customFormat="1" ht="24" customHeight="1" x14ac:dyDescent="0.2">
      <c r="A84" s="47">
        <v>2</v>
      </c>
      <c r="B84" s="48">
        <v>3</v>
      </c>
      <c r="C84" s="48">
        <v>2</v>
      </c>
      <c r="D84" s="48">
        <v>2</v>
      </c>
      <c r="E84" s="49" t="s">
        <v>26</v>
      </c>
      <c r="F84" s="50" t="s">
        <v>108</v>
      </c>
      <c r="G84" s="51">
        <v>1500000</v>
      </c>
      <c r="H84" s="51">
        <v>0</v>
      </c>
      <c r="I84" s="41">
        <f t="shared" si="6"/>
        <v>1500000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f>204869.51-25960</f>
        <v>178909.51</v>
      </c>
      <c r="P84" s="52">
        <v>0</v>
      </c>
      <c r="Q84" s="96"/>
      <c r="R84" s="52"/>
      <c r="S84" s="52"/>
      <c r="T84" s="54"/>
      <c r="U84" s="97"/>
      <c r="V84" s="55">
        <f t="shared" si="7"/>
        <v>178909.51</v>
      </c>
    </row>
    <row r="85" spans="1:23" s="46" customFormat="1" ht="24" customHeight="1" x14ac:dyDescent="0.2">
      <c r="A85" s="47">
        <v>2</v>
      </c>
      <c r="B85" s="48">
        <v>3</v>
      </c>
      <c r="C85" s="48">
        <v>2</v>
      </c>
      <c r="D85" s="48">
        <v>3</v>
      </c>
      <c r="E85" s="49" t="s">
        <v>26</v>
      </c>
      <c r="F85" s="50" t="s">
        <v>109</v>
      </c>
      <c r="G85" s="51">
        <v>3000000</v>
      </c>
      <c r="H85" s="51">
        <f>+'[1]PRESUP. EJEC. 2023'!D103</f>
        <v>-1000000</v>
      </c>
      <c r="I85" s="41">
        <f t="shared" si="6"/>
        <v>2000000</v>
      </c>
      <c r="J85" s="52">
        <v>60180</v>
      </c>
      <c r="K85" s="52">
        <v>247918</v>
      </c>
      <c r="L85" s="52">
        <v>0</v>
      </c>
      <c r="M85" s="52">
        <v>14500</v>
      </c>
      <c r="N85" s="52">
        <v>142308</v>
      </c>
      <c r="O85" s="52">
        <v>86759.5</v>
      </c>
      <c r="P85" s="52">
        <v>0</v>
      </c>
      <c r="Q85" s="52"/>
      <c r="R85" s="52"/>
      <c r="S85" s="52"/>
      <c r="T85" s="54"/>
      <c r="U85" s="52"/>
      <c r="V85" s="55">
        <f>SUM(J85:U85)</f>
        <v>551665.5</v>
      </c>
      <c r="W85" s="45"/>
    </row>
    <row r="86" spans="1:23" s="46" customFormat="1" ht="24" customHeight="1" x14ac:dyDescent="0.2">
      <c r="A86" s="47">
        <v>2</v>
      </c>
      <c r="B86" s="48">
        <v>3</v>
      </c>
      <c r="C86" s="48">
        <v>3</v>
      </c>
      <c r="D86" s="48">
        <v>1</v>
      </c>
      <c r="E86" s="49" t="s">
        <v>26</v>
      </c>
      <c r="F86" s="50" t="s">
        <v>110</v>
      </c>
      <c r="G86" s="51">
        <v>500000</v>
      </c>
      <c r="H86" s="51">
        <v>0</v>
      </c>
      <c r="I86" s="41">
        <f t="shared" si="6"/>
        <v>500000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/>
      <c r="R86" s="52"/>
      <c r="S86" s="52"/>
      <c r="T86" s="54"/>
      <c r="U86" s="52"/>
      <c r="V86" s="55">
        <f t="shared" si="7"/>
        <v>0</v>
      </c>
    </row>
    <row r="87" spans="1:23" s="46" customFormat="1" ht="24" hidden="1" customHeight="1" x14ac:dyDescent="0.2">
      <c r="A87" s="47">
        <v>2</v>
      </c>
      <c r="B87" s="48">
        <v>3</v>
      </c>
      <c r="C87" s="48">
        <v>3</v>
      </c>
      <c r="D87" s="48">
        <v>2</v>
      </c>
      <c r="E87" s="49" t="s">
        <v>26</v>
      </c>
      <c r="F87" s="50" t="s">
        <v>111</v>
      </c>
      <c r="G87" s="51"/>
      <c r="H87" s="51"/>
      <c r="I87" s="41">
        <f t="shared" si="6"/>
        <v>0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4"/>
      <c r="U87" s="52"/>
      <c r="V87" s="55">
        <f t="shared" si="7"/>
        <v>0</v>
      </c>
    </row>
    <row r="88" spans="1:23" s="46" customFormat="1" ht="24" customHeight="1" x14ac:dyDescent="0.2">
      <c r="A88" s="47">
        <v>2</v>
      </c>
      <c r="B88" s="48">
        <v>3</v>
      </c>
      <c r="C88" s="48">
        <v>3</v>
      </c>
      <c r="D88" s="48">
        <v>3</v>
      </c>
      <c r="E88" s="49" t="s">
        <v>26</v>
      </c>
      <c r="F88" s="50" t="s">
        <v>112</v>
      </c>
      <c r="G88" s="51">
        <v>250000</v>
      </c>
      <c r="H88" s="51">
        <v>0</v>
      </c>
      <c r="I88" s="41">
        <f t="shared" si="6"/>
        <v>250000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/>
      <c r="R88" s="52"/>
      <c r="S88" s="52"/>
      <c r="T88" s="54"/>
      <c r="U88" s="52"/>
      <c r="V88" s="55">
        <f t="shared" si="7"/>
        <v>0</v>
      </c>
      <c r="W88" s="45"/>
    </row>
    <row r="89" spans="1:23" s="46" customFormat="1" ht="24" customHeight="1" x14ac:dyDescent="0.2">
      <c r="A89" s="47">
        <v>2</v>
      </c>
      <c r="B89" s="48">
        <v>3</v>
      </c>
      <c r="C89" s="48">
        <v>3</v>
      </c>
      <c r="D89" s="48">
        <v>4</v>
      </c>
      <c r="E89" s="49" t="s">
        <v>26</v>
      </c>
      <c r="F89" s="50" t="s">
        <v>113</v>
      </c>
      <c r="G89" s="51">
        <v>250000</v>
      </c>
      <c r="H89" s="51">
        <v>0</v>
      </c>
      <c r="I89" s="41">
        <f t="shared" si="6"/>
        <v>250000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/>
      <c r="R89" s="52"/>
      <c r="S89" s="52"/>
      <c r="T89" s="54"/>
      <c r="U89" s="52"/>
      <c r="V89" s="55">
        <f t="shared" si="7"/>
        <v>0</v>
      </c>
    </row>
    <row r="90" spans="1:23" s="46" customFormat="1" ht="24" hidden="1" customHeight="1" x14ac:dyDescent="0.2">
      <c r="A90" s="47">
        <v>2</v>
      </c>
      <c r="B90" s="48">
        <v>3</v>
      </c>
      <c r="C90" s="48">
        <v>4</v>
      </c>
      <c r="D90" s="48">
        <v>1</v>
      </c>
      <c r="E90" s="49" t="s">
        <v>26</v>
      </c>
      <c r="F90" s="50" t="s">
        <v>114</v>
      </c>
      <c r="G90" s="51"/>
      <c r="H90" s="51"/>
      <c r="I90" s="41">
        <f t="shared" si="6"/>
        <v>0</v>
      </c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4"/>
      <c r="U90" s="52"/>
      <c r="V90" s="55">
        <f t="shared" si="7"/>
        <v>0</v>
      </c>
    </row>
    <row r="91" spans="1:23" s="46" customFormat="1" ht="24" hidden="1" customHeight="1" x14ac:dyDescent="0.2">
      <c r="A91" s="47">
        <v>2</v>
      </c>
      <c r="B91" s="48">
        <v>3</v>
      </c>
      <c r="C91" s="48">
        <v>5</v>
      </c>
      <c r="D91" s="48">
        <v>1</v>
      </c>
      <c r="E91" s="49" t="s">
        <v>26</v>
      </c>
      <c r="F91" s="50" t="s">
        <v>115</v>
      </c>
      <c r="G91" s="51"/>
      <c r="H91" s="51"/>
      <c r="I91" s="41">
        <f t="shared" si="6"/>
        <v>0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4"/>
      <c r="U91" s="52"/>
      <c r="V91" s="55">
        <f t="shared" si="7"/>
        <v>0</v>
      </c>
    </row>
    <row r="92" spans="1:23" s="46" customFormat="1" ht="24" customHeight="1" x14ac:dyDescent="0.2">
      <c r="A92" s="47">
        <v>2</v>
      </c>
      <c r="B92" s="48">
        <v>3</v>
      </c>
      <c r="C92" s="48">
        <v>5</v>
      </c>
      <c r="D92" s="48">
        <v>3</v>
      </c>
      <c r="E92" s="49" t="s">
        <v>26</v>
      </c>
      <c r="F92" s="50" t="s">
        <v>116</v>
      </c>
      <c r="G92" s="51">
        <v>3500000</v>
      </c>
      <c r="H92" s="51">
        <f>+'[1]PRESUP. EJEC. 2023'!D110</f>
        <v>1500000</v>
      </c>
      <c r="I92" s="41">
        <f t="shared" si="6"/>
        <v>5000000</v>
      </c>
      <c r="J92" s="52">
        <v>0</v>
      </c>
      <c r="K92" s="52">
        <v>145650</v>
      </c>
      <c r="L92" s="52">
        <v>0</v>
      </c>
      <c r="M92" s="52">
        <v>0</v>
      </c>
      <c r="N92" s="52">
        <v>1185443.73</v>
      </c>
      <c r="O92" s="52">
        <v>2419887.46</v>
      </c>
      <c r="P92" s="52">
        <v>0</v>
      </c>
      <c r="Q92" s="52"/>
      <c r="R92" s="52"/>
      <c r="S92" s="52"/>
      <c r="T92" s="54"/>
      <c r="U92" s="52"/>
      <c r="V92" s="55">
        <f t="shared" si="7"/>
        <v>3750981.19</v>
      </c>
    </row>
    <row r="93" spans="1:23" s="46" customFormat="1" ht="24" customHeight="1" x14ac:dyDescent="0.2">
      <c r="A93" s="47">
        <v>2</v>
      </c>
      <c r="B93" s="48">
        <v>3</v>
      </c>
      <c r="C93" s="48">
        <v>5</v>
      </c>
      <c r="D93" s="48">
        <v>5</v>
      </c>
      <c r="E93" s="49" t="s">
        <v>26</v>
      </c>
      <c r="F93" s="50" t="s">
        <v>117</v>
      </c>
      <c r="G93" s="51">
        <v>4000000</v>
      </c>
      <c r="H93" s="51">
        <f>+'[1]PRESUP. EJEC. 2023'!D111</f>
        <v>36720000</v>
      </c>
      <c r="I93" s="41">
        <f t="shared" si="6"/>
        <v>40720000</v>
      </c>
      <c r="J93" s="52">
        <v>0</v>
      </c>
      <c r="K93" s="52">
        <v>0</v>
      </c>
      <c r="L93" s="52">
        <v>43145.52</v>
      </c>
      <c r="M93" s="52">
        <v>424800</v>
      </c>
      <c r="N93" s="52">
        <v>1699200</v>
      </c>
      <c r="O93" s="52">
        <v>24426000</v>
      </c>
      <c r="P93" s="52">
        <v>0</v>
      </c>
      <c r="Q93" s="52"/>
      <c r="R93" s="52"/>
      <c r="S93" s="52"/>
      <c r="T93" s="54"/>
      <c r="U93" s="52"/>
      <c r="V93" s="55">
        <f t="shared" si="7"/>
        <v>26593145.52</v>
      </c>
    </row>
    <row r="94" spans="1:23" s="46" customFormat="1" ht="24" customHeight="1" x14ac:dyDescent="0.2">
      <c r="A94" s="47">
        <v>2</v>
      </c>
      <c r="B94" s="48">
        <v>3</v>
      </c>
      <c r="C94" s="48">
        <v>6</v>
      </c>
      <c r="D94" s="48">
        <v>1</v>
      </c>
      <c r="E94" s="49" t="s">
        <v>26</v>
      </c>
      <c r="F94" s="50" t="s">
        <v>118</v>
      </c>
      <c r="G94" s="51">
        <v>100000</v>
      </c>
      <c r="H94" s="51">
        <v>0</v>
      </c>
      <c r="I94" s="41">
        <f t="shared" si="6"/>
        <v>100000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/>
      <c r="R94" s="52"/>
      <c r="S94" s="52"/>
      <c r="T94" s="54"/>
      <c r="U94" s="52"/>
      <c r="V94" s="55">
        <f t="shared" si="7"/>
        <v>0</v>
      </c>
    </row>
    <row r="95" spans="1:23" s="46" customFormat="1" ht="24" customHeight="1" x14ac:dyDescent="0.2">
      <c r="A95" s="47">
        <v>2</v>
      </c>
      <c r="B95" s="48">
        <v>3</v>
      </c>
      <c r="C95" s="48">
        <v>6</v>
      </c>
      <c r="D95" s="48">
        <v>3</v>
      </c>
      <c r="E95" s="49" t="s">
        <v>35</v>
      </c>
      <c r="F95" s="50" t="s">
        <v>119</v>
      </c>
      <c r="G95" s="51">
        <v>250000</v>
      </c>
      <c r="H95" s="51">
        <v>0</v>
      </c>
      <c r="I95" s="41">
        <f t="shared" si="6"/>
        <v>250000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/>
      <c r="R95" s="52"/>
      <c r="S95" s="52"/>
      <c r="T95" s="54"/>
      <c r="U95" s="52"/>
      <c r="V95" s="55">
        <f t="shared" si="7"/>
        <v>0</v>
      </c>
      <c r="W95" s="45"/>
    </row>
    <row r="96" spans="1:23" s="46" customFormat="1" ht="24" customHeight="1" x14ac:dyDescent="0.2">
      <c r="A96" s="47">
        <v>2</v>
      </c>
      <c r="B96" s="48">
        <v>3</v>
      </c>
      <c r="C96" s="48">
        <v>6</v>
      </c>
      <c r="D96" s="48">
        <v>3</v>
      </c>
      <c r="E96" s="49" t="s">
        <v>50</v>
      </c>
      <c r="F96" s="50" t="s">
        <v>120</v>
      </c>
      <c r="G96" s="51">
        <v>1000000</v>
      </c>
      <c r="H96" s="51">
        <v>0</v>
      </c>
      <c r="I96" s="41">
        <f t="shared" si="6"/>
        <v>1000000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/>
      <c r="R96" s="52"/>
      <c r="S96" s="52"/>
      <c r="T96" s="54"/>
      <c r="U96" s="52"/>
      <c r="V96" s="55">
        <f t="shared" si="7"/>
        <v>0</v>
      </c>
      <c r="W96" s="45"/>
    </row>
    <row r="97" spans="1:23" s="46" customFormat="1" ht="24" customHeight="1" x14ac:dyDescent="0.2">
      <c r="A97" s="47">
        <v>2</v>
      </c>
      <c r="B97" s="48">
        <v>3</v>
      </c>
      <c r="C97" s="48">
        <v>6</v>
      </c>
      <c r="D97" s="48">
        <v>4</v>
      </c>
      <c r="E97" s="49" t="s">
        <v>29</v>
      </c>
      <c r="F97" s="50" t="s">
        <v>121</v>
      </c>
      <c r="G97" s="51">
        <v>500000</v>
      </c>
      <c r="H97" s="51">
        <v>0</v>
      </c>
      <c r="I97" s="41">
        <f t="shared" si="6"/>
        <v>500000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/>
      <c r="R97" s="52"/>
      <c r="S97" s="52"/>
      <c r="T97" s="54"/>
      <c r="U97" s="52"/>
      <c r="V97" s="55">
        <f t="shared" si="7"/>
        <v>0</v>
      </c>
    </row>
    <row r="98" spans="1:23" s="46" customFormat="1" ht="24" customHeight="1" x14ac:dyDescent="0.2">
      <c r="A98" s="47">
        <v>2</v>
      </c>
      <c r="B98" s="48">
        <v>3</v>
      </c>
      <c r="C98" s="48">
        <v>7</v>
      </c>
      <c r="D98" s="48">
        <v>1</v>
      </c>
      <c r="E98" s="49" t="s">
        <v>26</v>
      </c>
      <c r="F98" s="50" t="s">
        <v>122</v>
      </c>
      <c r="G98" s="51">
        <v>10000000</v>
      </c>
      <c r="H98" s="51">
        <f>+'[1]PRESUP. EJEC. 2023'!D120</f>
        <v>-1000000</v>
      </c>
      <c r="I98" s="41">
        <f t="shared" si="6"/>
        <v>9000000</v>
      </c>
      <c r="J98" s="52">
        <v>234824.66</v>
      </c>
      <c r="K98" s="52">
        <v>322146.38</v>
      </c>
      <c r="L98" s="52">
        <v>851547.24</v>
      </c>
      <c r="M98" s="52">
        <v>238322.11</v>
      </c>
      <c r="N98" s="52">
        <v>397175.3</v>
      </c>
      <c r="O98" s="52">
        <v>641345.72</v>
      </c>
      <c r="P98" s="52">
        <v>858567.58</v>
      </c>
      <c r="Q98" s="52"/>
      <c r="R98" s="52"/>
      <c r="S98" s="52"/>
      <c r="T98" s="54"/>
      <c r="U98" s="52"/>
      <c r="V98" s="55">
        <f t="shared" si="7"/>
        <v>3543928.99</v>
      </c>
      <c r="W98" s="45"/>
    </row>
    <row r="99" spans="1:23" s="46" customFormat="1" ht="24" customHeight="1" x14ac:dyDescent="0.2">
      <c r="A99" s="47">
        <v>2</v>
      </c>
      <c r="B99" s="48">
        <v>3</v>
      </c>
      <c r="C99" s="48">
        <v>7</v>
      </c>
      <c r="D99" s="48">
        <v>1</v>
      </c>
      <c r="E99" s="49" t="s">
        <v>39</v>
      </c>
      <c r="F99" s="50" t="s">
        <v>123</v>
      </c>
      <c r="G99" s="51">
        <f>2000000+1000000</f>
        <v>3000000</v>
      </c>
      <c r="H99" s="51">
        <f>+'[1]PRESUP. EJEC. 2023'!D121</f>
        <v>3500000</v>
      </c>
      <c r="I99" s="41">
        <f t="shared" si="6"/>
        <v>6500000</v>
      </c>
      <c r="J99" s="52">
        <v>0</v>
      </c>
      <c r="K99" s="52">
        <v>120000</v>
      </c>
      <c r="L99" s="52">
        <v>911600</v>
      </c>
      <c r="M99" s="52">
        <v>158770</v>
      </c>
      <c r="N99" s="52">
        <v>425000</v>
      </c>
      <c r="O99" s="52">
        <v>803000</v>
      </c>
      <c r="P99" s="52">
        <v>581412</v>
      </c>
      <c r="Q99" s="52"/>
      <c r="R99" s="52"/>
      <c r="S99" s="52"/>
      <c r="T99" s="54"/>
      <c r="U99" s="52"/>
      <c r="V99" s="55">
        <f t="shared" si="7"/>
        <v>2999782</v>
      </c>
    </row>
    <row r="100" spans="1:23" s="46" customFormat="1" ht="24" customHeight="1" x14ac:dyDescent="0.2">
      <c r="A100" s="47">
        <v>2</v>
      </c>
      <c r="B100" s="48">
        <v>3</v>
      </c>
      <c r="C100" s="48">
        <v>7</v>
      </c>
      <c r="D100" s="48">
        <v>1</v>
      </c>
      <c r="E100" s="49" t="s">
        <v>50</v>
      </c>
      <c r="F100" s="50" t="s">
        <v>124</v>
      </c>
      <c r="G100" s="51">
        <v>50000</v>
      </c>
      <c r="H100" s="51">
        <v>0</v>
      </c>
      <c r="I100" s="41">
        <f t="shared" si="6"/>
        <v>50000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/>
      <c r="R100" s="52"/>
      <c r="S100" s="52"/>
      <c r="T100" s="54"/>
      <c r="U100" s="52"/>
      <c r="V100" s="55">
        <f t="shared" si="7"/>
        <v>0</v>
      </c>
    </row>
    <row r="101" spans="1:23" s="46" customFormat="1" ht="24" customHeight="1" x14ac:dyDescent="0.2">
      <c r="A101" s="47">
        <v>2</v>
      </c>
      <c r="B101" s="48">
        <v>3</v>
      </c>
      <c r="C101" s="48">
        <v>7</v>
      </c>
      <c r="D101" s="48">
        <v>1</v>
      </c>
      <c r="E101" s="49" t="s">
        <v>29</v>
      </c>
      <c r="F101" s="50" t="s">
        <v>125</v>
      </c>
      <c r="G101" s="51">
        <v>300000</v>
      </c>
      <c r="H101" s="51">
        <v>0</v>
      </c>
      <c r="I101" s="41">
        <f t="shared" si="6"/>
        <v>300000</v>
      </c>
      <c r="J101" s="52">
        <v>0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/>
      <c r="R101" s="52"/>
      <c r="S101" s="52"/>
      <c r="T101" s="54"/>
      <c r="U101" s="52"/>
      <c r="V101" s="55">
        <f t="shared" si="7"/>
        <v>0</v>
      </c>
    </row>
    <row r="102" spans="1:23" s="46" customFormat="1" ht="21" customHeight="1" x14ac:dyDescent="0.2">
      <c r="A102" s="47">
        <v>2</v>
      </c>
      <c r="B102" s="48">
        <v>3</v>
      </c>
      <c r="C102" s="48">
        <v>7</v>
      </c>
      <c r="D102" s="48">
        <v>1</v>
      </c>
      <c r="E102" s="49" t="s">
        <v>31</v>
      </c>
      <c r="F102" s="50" t="s">
        <v>126</v>
      </c>
      <c r="G102" s="51">
        <v>300000</v>
      </c>
      <c r="H102" s="51">
        <v>0</v>
      </c>
      <c r="I102" s="41">
        <f t="shared" si="6"/>
        <v>300000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52">
        <v>0</v>
      </c>
      <c r="P102" s="52">
        <v>0</v>
      </c>
      <c r="Q102" s="52"/>
      <c r="R102" s="52"/>
      <c r="S102" s="52"/>
      <c r="T102" s="54"/>
      <c r="U102" s="52"/>
      <c r="V102" s="55">
        <f t="shared" si="7"/>
        <v>0</v>
      </c>
    </row>
    <row r="103" spans="1:23" s="46" customFormat="1" ht="24" hidden="1" customHeight="1" x14ac:dyDescent="0.2">
      <c r="A103" s="47">
        <v>2</v>
      </c>
      <c r="B103" s="48">
        <v>3</v>
      </c>
      <c r="C103" s="48">
        <v>7</v>
      </c>
      <c r="D103" s="48">
        <v>2</v>
      </c>
      <c r="E103" s="49" t="s">
        <v>26</v>
      </c>
      <c r="F103" s="50" t="s">
        <v>127</v>
      </c>
      <c r="G103" s="51"/>
      <c r="H103" s="51">
        <v>0</v>
      </c>
      <c r="I103" s="41">
        <f t="shared" si="6"/>
        <v>0</v>
      </c>
      <c r="J103" s="52">
        <v>0</v>
      </c>
      <c r="K103" s="52"/>
      <c r="L103" s="52"/>
      <c r="M103" s="52"/>
      <c r="N103" s="52"/>
      <c r="O103" s="52"/>
      <c r="P103" s="52"/>
      <c r="Q103" s="52"/>
      <c r="R103" s="52"/>
      <c r="S103" s="52"/>
      <c r="T103" s="54"/>
      <c r="U103" s="52"/>
      <c r="V103" s="55">
        <f t="shared" si="7"/>
        <v>0</v>
      </c>
    </row>
    <row r="104" spans="1:23" s="46" customFormat="1" ht="24" customHeight="1" x14ac:dyDescent="0.2">
      <c r="A104" s="47">
        <v>2</v>
      </c>
      <c r="B104" s="48">
        <v>3</v>
      </c>
      <c r="C104" s="48">
        <v>7</v>
      </c>
      <c r="D104" s="48">
        <v>2</v>
      </c>
      <c r="E104" s="49" t="s">
        <v>29</v>
      </c>
      <c r="F104" s="50" t="s">
        <v>128</v>
      </c>
      <c r="G104" s="51">
        <v>300000</v>
      </c>
      <c r="H104" s="51">
        <v>0</v>
      </c>
      <c r="I104" s="41">
        <f t="shared" si="6"/>
        <v>300000</v>
      </c>
      <c r="J104" s="52">
        <v>0</v>
      </c>
      <c r="K104" s="52">
        <v>0</v>
      </c>
      <c r="L104" s="52">
        <v>0</v>
      </c>
      <c r="M104" s="52">
        <v>12773.5</v>
      </c>
      <c r="N104" s="52">
        <v>0</v>
      </c>
      <c r="O104" s="52">
        <v>0</v>
      </c>
      <c r="P104" s="52">
        <v>0</v>
      </c>
      <c r="Q104" s="52"/>
      <c r="R104" s="52"/>
      <c r="S104" s="52"/>
      <c r="T104" s="54"/>
      <c r="U104" s="52"/>
      <c r="V104" s="55">
        <f>SUM(J104:U104)</f>
        <v>12773.5</v>
      </c>
    </row>
    <row r="105" spans="1:23" s="46" customFormat="1" ht="24" customHeight="1" x14ac:dyDescent="0.2">
      <c r="A105" s="47">
        <v>2</v>
      </c>
      <c r="B105" s="48">
        <v>3</v>
      </c>
      <c r="C105" s="48">
        <v>7</v>
      </c>
      <c r="D105" s="48">
        <v>2</v>
      </c>
      <c r="E105" s="49" t="s">
        <v>31</v>
      </c>
      <c r="F105" s="98" t="s">
        <v>129</v>
      </c>
      <c r="G105" s="99">
        <v>300000</v>
      </c>
      <c r="H105" s="99">
        <v>0</v>
      </c>
      <c r="I105" s="41">
        <f t="shared" si="6"/>
        <v>300000</v>
      </c>
      <c r="J105" s="52">
        <v>0</v>
      </c>
      <c r="K105" s="52">
        <v>0</v>
      </c>
      <c r="L105" s="52">
        <v>0</v>
      </c>
      <c r="M105" s="52">
        <v>0</v>
      </c>
      <c r="N105" s="52">
        <v>0</v>
      </c>
      <c r="O105" s="52">
        <v>0</v>
      </c>
      <c r="P105" s="52">
        <v>0</v>
      </c>
      <c r="Q105" s="52"/>
      <c r="R105" s="52"/>
      <c r="S105" s="52"/>
      <c r="T105" s="54"/>
      <c r="U105" s="52"/>
      <c r="V105" s="55">
        <f t="shared" si="7"/>
        <v>0</v>
      </c>
    </row>
    <row r="106" spans="1:23" s="46" customFormat="1" ht="24" customHeight="1" x14ac:dyDescent="0.2">
      <c r="A106" s="47">
        <v>2</v>
      </c>
      <c r="B106" s="48">
        <v>3</v>
      </c>
      <c r="C106" s="48">
        <v>9</v>
      </c>
      <c r="D106" s="48">
        <v>1</v>
      </c>
      <c r="E106" s="49" t="s">
        <v>26</v>
      </c>
      <c r="F106" s="50" t="s">
        <v>130</v>
      </c>
      <c r="G106" s="51">
        <v>1000000</v>
      </c>
      <c r="H106" s="51">
        <v>0</v>
      </c>
      <c r="I106" s="41">
        <f t="shared" si="6"/>
        <v>1000000</v>
      </c>
      <c r="J106" s="52">
        <v>0</v>
      </c>
      <c r="K106" s="52">
        <v>0</v>
      </c>
      <c r="L106" s="52">
        <v>339763.3</v>
      </c>
      <c r="M106" s="52">
        <v>0</v>
      </c>
      <c r="N106" s="52">
        <v>0</v>
      </c>
      <c r="O106" s="52">
        <v>0</v>
      </c>
      <c r="P106" s="52">
        <v>258126.42</v>
      </c>
      <c r="Q106" s="52"/>
      <c r="R106" s="52"/>
      <c r="S106" s="52"/>
      <c r="T106" s="54"/>
      <c r="U106" s="52"/>
      <c r="V106" s="55">
        <f t="shared" si="7"/>
        <v>597889.72</v>
      </c>
    </row>
    <row r="107" spans="1:23" s="46" customFormat="1" ht="21.75" customHeight="1" x14ac:dyDescent="0.2">
      <c r="A107" s="47">
        <v>2</v>
      </c>
      <c r="B107" s="48">
        <v>3</v>
      </c>
      <c r="C107" s="48">
        <v>9</v>
      </c>
      <c r="D107" s="48">
        <v>2</v>
      </c>
      <c r="E107" s="49" t="s">
        <v>26</v>
      </c>
      <c r="F107" s="50" t="s">
        <v>131</v>
      </c>
      <c r="G107" s="51">
        <v>2500000</v>
      </c>
      <c r="H107" s="51">
        <f>+'[1]PRESUP. EJEC. 2023'!D131</f>
        <v>0</v>
      </c>
      <c r="I107" s="41">
        <f t="shared" si="6"/>
        <v>2500000</v>
      </c>
      <c r="J107" s="52">
        <v>0</v>
      </c>
      <c r="K107" s="52">
        <v>0</v>
      </c>
      <c r="L107" s="52">
        <v>0</v>
      </c>
      <c r="M107" s="52">
        <v>289368.64</v>
      </c>
      <c r="N107" s="52">
        <v>203992.5</v>
      </c>
      <c r="O107" s="52">
        <v>647796.74</v>
      </c>
      <c r="P107" s="52">
        <v>0</v>
      </c>
      <c r="Q107" s="52"/>
      <c r="R107" s="52"/>
      <c r="S107" s="52"/>
      <c r="T107" s="54"/>
      <c r="U107" s="52"/>
      <c r="V107" s="55">
        <f>SUM(J107:U107)</f>
        <v>1141157.8799999999</v>
      </c>
      <c r="W107" s="45"/>
    </row>
    <row r="108" spans="1:23" s="46" customFormat="1" ht="21.75" customHeight="1" x14ac:dyDescent="0.2">
      <c r="A108" s="47">
        <v>2</v>
      </c>
      <c r="B108" s="48">
        <v>3</v>
      </c>
      <c r="C108" s="48">
        <v>9</v>
      </c>
      <c r="D108" s="48">
        <v>5</v>
      </c>
      <c r="E108" s="49" t="s">
        <v>26</v>
      </c>
      <c r="F108" s="50" t="s">
        <v>132</v>
      </c>
      <c r="G108" s="51">
        <v>0</v>
      </c>
      <c r="H108" s="51">
        <v>0</v>
      </c>
      <c r="I108" s="41">
        <f t="shared" si="6"/>
        <v>0</v>
      </c>
      <c r="J108" s="52">
        <v>0</v>
      </c>
      <c r="K108" s="52"/>
      <c r="L108" s="52"/>
      <c r="M108" s="52"/>
      <c r="N108" s="52"/>
      <c r="O108" s="52">
        <v>0</v>
      </c>
      <c r="P108" s="52">
        <v>0</v>
      </c>
      <c r="Q108" s="52"/>
      <c r="R108" s="52"/>
      <c r="S108" s="52"/>
      <c r="T108" s="54"/>
      <c r="U108" s="52"/>
      <c r="V108" s="55">
        <f t="shared" si="7"/>
        <v>0</v>
      </c>
    </row>
    <row r="109" spans="1:23" s="46" customFormat="1" ht="21.75" customHeight="1" x14ac:dyDescent="0.2">
      <c r="A109" s="47">
        <v>2</v>
      </c>
      <c r="B109" s="48">
        <v>3</v>
      </c>
      <c r="C109" s="48">
        <v>9</v>
      </c>
      <c r="D109" s="48">
        <v>6</v>
      </c>
      <c r="E109" s="49" t="s">
        <v>26</v>
      </c>
      <c r="F109" s="50" t="s">
        <v>133</v>
      </c>
      <c r="G109" s="51">
        <v>500000</v>
      </c>
      <c r="H109" s="51">
        <v>0</v>
      </c>
      <c r="I109" s="41">
        <f t="shared" si="6"/>
        <v>500000</v>
      </c>
      <c r="J109" s="52">
        <v>0</v>
      </c>
      <c r="K109" s="52">
        <v>46740.160000000003</v>
      </c>
      <c r="L109" s="52">
        <v>0</v>
      </c>
      <c r="M109" s="52">
        <v>0</v>
      </c>
      <c r="N109" s="52">
        <v>0</v>
      </c>
      <c r="O109" s="52">
        <v>0</v>
      </c>
      <c r="P109" s="52">
        <v>0</v>
      </c>
      <c r="Q109" s="52"/>
      <c r="R109" s="52"/>
      <c r="S109" s="52"/>
      <c r="T109" s="54"/>
      <c r="U109" s="52"/>
      <c r="V109" s="55">
        <f t="shared" si="7"/>
        <v>46740.160000000003</v>
      </c>
    </row>
    <row r="110" spans="1:23" s="46" customFormat="1" ht="21.75" customHeight="1" x14ac:dyDescent="0.2">
      <c r="A110" s="47">
        <v>2</v>
      </c>
      <c r="B110" s="48">
        <v>3</v>
      </c>
      <c r="C110" s="48">
        <v>9</v>
      </c>
      <c r="D110" s="48">
        <v>8</v>
      </c>
      <c r="E110" s="49" t="s">
        <v>26</v>
      </c>
      <c r="F110" s="86" t="s">
        <v>134</v>
      </c>
      <c r="G110" s="51">
        <v>0</v>
      </c>
      <c r="H110" s="51">
        <v>0</v>
      </c>
      <c r="I110" s="41">
        <f t="shared" si="6"/>
        <v>0</v>
      </c>
      <c r="J110" s="52">
        <v>0</v>
      </c>
      <c r="K110" s="52"/>
      <c r="L110" s="52"/>
      <c r="M110" s="52"/>
      <c r="N110" s="52"/>
      <c r="O110" s="52">
        <v>598900.03</v>
      </c>
      <c r="P110" s="52">
        <v>0</v>
      </c>
      <c r="Q110" s="52"/>
      <c r="R110" s="52"/>
      <c r="S110" s="52"/>
      <c r="T110" s="54"/>
      <c r="U110" s="52"/>
      <c r="V110" s="55">
        <f t="shared" si="7"/>
        <v>598900.03</v>
      </c>
    </row>
    <row r="111" spans="1:23" s="46" customFormat="1" ht="21.75" customHeight="1" thickBot="1" x14ac:dyDescent="0.25">
      <c r="A111" s="61">
        <v>2</v>
      </c>
      <c r="B111" s="62">
        <v>3</v>
      </c>
      <c r="C111" s="62">
        <v>9</v>
      </c>
      <c r="D111" s="62">
        <v>9</v>
      </c>
      <c r="E111" s="63" t="s">
        <v>26</v>
      </c>
      <c r="F111" s="64" t="s">
        <v>135</v>
      </c>
      <c r="G111" s="65">
        <v>1000000</v>
      </c>
      <c r="H111" s="65">
        <f>+'[1]PRESUP. EJEC. 2023'!D136</f>
        <v>-585000</v>
      </c>
      <c r="I111" s="41">
        <f t="shared" si="6"/>
        <v>415000</v>
      </c>
      <c r="J111" s="66">
        <v>5928.2</v>
      </c>
      <c r="K111" s="66">
        <v>0</v>
      </c>
      <c r="L111" s="66">
        <v>22081.95</v>
      </c>
      <c r="M111" s="66">
        <v>77711.55</v>
      </c>
      <c r="N111" s="66">
        <v>3772.69</v>
      </c>
      <c r="O111" s="66">
        <v>40094.089999999997</v>
      </c>
      <c r="P111" s="66">
        <v>45697.11</v>
      </c>
      <c r="Q111" s="66"/>
      <c r="R111" s="66"/>
      <c r="S111" s="66"/>
      <c r="T111" s="68"/>
      <c r="U111" s="66"/>
      <c r="V111" s="69">
        <f t="shared" si="7"/>
        <v>195285.59000000003</v>
      </c>
      <c r="W111" s="45"/>
    </row>
    <row r="112" spans="1:23" s="46" customFormat="1" ht="22.5" customHeight="1" thickBot="1" x14ac:dyDescent="0.25">
      <c r="A112" s="70"/>
      <c r="B112" s="70"/>
      <c r="C112" s="70"/>
      <c r="D112" s="70"/>
      <c r="E112" s="88"/>
      <c r="F112" s="71"/>
      <c r="G112" s="72"/>
      <c r="H112" s="72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4"/>
      <c r="U112" s="73"/>
      <c r="V112" s="75"/>
      <c r="W112" s="45"/>
    </row>
    <row r="113" spans="1:23" s="46" customFormat="1" ht="27.75" customHeight="1" thickBot="1" x14ac:dyDescent="0.25">
      <c r="A113" s="100"/>
      <c r="B113" s="101"/>
      <c r="C113" s="101"/>
      <c r="D113" s="101"/>
      <c r="E113" s="92"/>
      <c r="F113" s="77" t="s">
        <v>136</v>
      </c>
      <c r="G113" s="79">
        <f t="shared" ref="G113:V113" si="8">SUM(G114:G129)</f>
        <v>361700000</v>
      </c>
      <c r="H113" s="79">
        <f t="shared" si="8"/>
        <v>427446503</v>
      </c>
      <c r="I113" s="79">
        <f t="shared" si="8"/>
        <v>789146503</v>
      </c>
      <c r="J113" s="79">
        <f t="shared" si="8"/>
        <v>265685013</v>
      </c>
      <c r="K113" s="79">
        <f t="shared" si="8"/>
        <v>26116019.600000001</v>
      </c>
      <c r="L113" s="79">
        <f t="shared" si="8"/>
        <v>30989323.600000001</v>
      </c>
      <c r="M113" s="79">
        <f t="shared" si="8"/>
        <v>31713785.5</v>
      </c>
      <c r="N113" s="79">
        <f t="shared" si="8"/>
        <v>36589010.060000002</v>
      </c>
      <c r="O113" s="79">
        <f t="shared" si="8"/>
        <v>29430078.109999999</v>
      </c>
      <c r="P113" s="79">
        <f t="shared" si="8"/>
        <v>28081473</v>
      </c>
      <c r="Q113" s="79">
        <f t="shared" si="8"/>
        <v>0</v>
      </c>
      <c r="R113" s="79">
        <f t="shared" si="8"/>
        <v>0</v>
      </c>
      <c r="S113" s="79">
        <f t="shared" si="8"/>
        <v>0</v>
      </c>
      <c r="T113" s="79">
        <f t="shared" si="8"/>
        <v>0</v>
      </c>
      <c r="U113" s="79">
        <f t="shared" si="8"/>
        <v>0</v>
      </c>
      <c r="V113" s="102">
        <f t="shared" si="8"/>
        <v>448604702.87</v>
      </c>
      <c r="W113" s="45"/>
    </row>
    <row r="114" spans="1:23" s="46" customFormat="1" ht="31.5" hidden="1" customHeight="1" x14ac:dyDescent="0.2">
      <c r="A114" s="35">
        <v>2</v>
      </c>
      <c r="B114" s="36">
        <v>4</v>
      </c>
      <c r="C114" s="36">
        <v>1</v>
      </c>
      <c r="D114" s="36">
        <v>1</v>
      </c>
      <c r="E114" s="37" t="s">
        <v>26</v>
      </c>
      <c r="F114" s="38" t="s">
        <v>137</v>
      </c>
      <c r="G114" s="40"/>
      <c r="H114" s="40"/>
      <c r="I114" s="41"/>
      <c r="J114" s="41">
        <v>0</v>
      </c>
      <c r="K114" s="41">
        <v>0</v>
      </c>
      <c r="L114" s="41">
        <v>0</v>
      </c>
      <c r="M114" s="41"/>
      <c r="N114" s="41"/>
      <c r="O114" s="41"/>
      <c r="P114" s="41"/>
      <c r="Q114" s="41">
        <v>0</v>
      </c>
      <c r="R114" s="41">
        <v>0</v>
      </c>
      <c r="S114" s="41"/>
      <c r="T114" s="41"/>
      <c r="U114" s="41"/>
      <c r="V114" s="44">
        <f t="shared" si="7"/>
        <v>0</v>
      </c>
    </row>
    <row r="115" spans="1:23" s="46" customFormat="1" ht="26.25" customHeight="1" x14ac:dyDescent="0.2">
      <c r="A115" s="47">
        <v>2</v>
      </c>
      <c r="B115" s="48">
        <v>4</v>
      </c>
      <c r="C115" s="48">
        <v>1</v>
      </c>
      <c r="D115" s="48">
        <v>2</v>
      </c>
      <c r="E115" s="49" t="s">
        <v>26</v>
      </c>
      <c r="F115" s="50" t="s">
        <v>138</v>
      </c>
      <c r="G115" s="51">
        <v>500000</v>
      </c>
      <c r="H115" s="51">
        <v>0</v>
      </c>
      <c r="I115" s="41">
        <f t="shared" ref="I115:I123" si="9">+G115+H115</f>
        <v>500000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/>
      <c r="R115" s="52"/>
      <c r="S115" s="52"/>
      <c r="T115" s="54"/>
      <c r="U115" s="52"/>
      <c r="V115" s="55">
        <f t="shared" si="7"/>
        <v>0</v>
      </c>
    </row>
    <row r="116" spans="1:23" s="46" customFormat="1" ht="24.75" customHeight="1" x14ac:dyDescent="0.2">
      <c r="A116" s="47">
        <v>2</v>
      </c>
      <c r="B116" s="48">
        <v>4</v>
      </c>
      <c r="C116" s="48">
        <v>1</v>
      </c>
      <c r="D116" s="48">
        <v>2</v>
      </c>
      <c r="E116" s="49" t="s">
        <v>39</v>
      </c>
      <c r="F116" s="50" t="s">
        <v>139</v>
      </c>
      <c r="G116" s="51">
        <v>6000000</v>
      </c>
      <c r="H116" s="51">
        <f>+'[1]PRESUP. EJEC. 2023'!D143</f>
        <v>-2000000</v>
      </c>
      <c r="I116" s="41">
        <f t="shared" si="9"/>
        <v>4000000</v>
      </c>
      <c r="J116" s="52">
        <v>0</v>
      </c>
      <c r="K116" s="52">
        <v>240000</v>
      </c>
      <c r="L116" s="52">
        <v>805174</v>
      </c>
      <c r="M116" s="52">
        <v>305000</v>
      </c>
      <c r="N116" s="52">
        <v>325000</v>
      </c>
      <c r="O116" s="52">
        <v>336124.53</v>
      </c>
      <c r="P116" s="52">
        <v>785000</v>
      </c>
      <c r="Q116" s="52"/>
      <c r="R116" s="52"/>
      <c r="S116" s="52"/>
      <c r="T116" s="54"/>
      <c r="U116" s="52"/>
      <c r="V116" s="55">
        <f t="shared" si="7"/>
        <v>2796298.5300000003</v>
      </c>
    </row>
    <row r="117" spans="1:23" s="46" customFormat="1" ht="26.25" customHeight="1" x14ac:dyDescent="0.2">
      <c r="A117" s="47">
        <v>2</v>
      </c>
      <c r="B117" s="48">
        <v>4</v>
      </c>
      <c r="C117" s="48">
        <v>1</v>
      </c>
      <c r="D117" s="48">
        <v>3</v>
      </c>
      <c r="E117" s="49" t="s">
        <v>26</v>
      </c>
      <c r="F117" s="50" t="s">
        <v>140</v>
      </c>
      <c r="G117" s="51">
        <v>200000</v>
      </c>
      <c r="H117" s="51">
        <v>0</v>
      </c>
      <c r="I117" s="41">
        <f t="shared" si="9"/>
        <v>200000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/>
      <c r="R117" s="52"/>
      <c r="S117" s="52"/>
      <c r="T117" s="54"/>
      <c r="U117" s="52"/>
      <c r="V117" s="55">
        <f t="shared" si="7"/>
        <v>0</v>
      </c>
    </row>
    <row r="118" spans="1:23" s="46" customFormat="1" ht="26.25" customHeight="1" x14ac:dyDescent="0.2">
      <c r="A118" s="47">
        <v>2</v>
      </c>
      <c r="B118" s="48">
        <v>4</v>
      </c>
      <c r="C118" s="48">
        <v>1</v>
      </c>
      <c r="D118" s="48">
        <v>4</v>
      </c>
      <c r="E118" s="49" t="s">
        <v>26</v>
      </c>
      <c r="F118" s="50" t="s">
        <v>141</v>
      </c>
      <c r="G118" s="51">
        <v>2000000</v>
      </c>
      <c r="H118" s="51">
        <v>0</v>
      </c>
      <c r="I118" s="41">
        <f t="shared" si="9"/>
        <v>2000000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/>
      <c r="R118" s="52"/>
      <c r="S118" s="52"/>
      <c r="T118" s="54"/>
      <c r="U118" s="52"/>
      <c r="V118" s="55">
        <f t="shared" si="7"/>
        <v>0</v>
      </c>
    </row>
    <row r="119" spans="1:23" s="46" customFormat="1" ht="20.25" customHeight="1" x14ac:dyDescent="0.2">
      <c r="A119" s="47">
        <v>2</v>
      </c>
      <c r="B119" s="48">
        <v>4</v>
      </c>
      <c r="C119" s="48">
        <v>1</v>
      </c>
      <c r="D119" s="48">
        <v>4</v>
      </c>
      <c r="E119" s="49" t="s">
        <v>39</v>
      </c>
      <c r="F119" s="50" t="s">
        <v>142</v>
      </c>
      <c r="G119" s="51">
        <v>4000000</v>
      </c>
      <c r="H119" s="51">
        <v>0</v>
      </c>
      <c r="I119" s="41">
        <f t="shared" si="9"/>
        <v>4000000</v>
      </c>
      <c r="J119" s="52">
        <v>0</v>
      </c>
      <c r="K119" s="52">
        <v>0</v>
      </c>
      <c r="L119" s="52">
        <v>0</v>
      </c>
      <c r="M119" s="52">
        <v>3465000</v>
      </c>
      <c r="N119" s="52">
        <v>0</v>
      </c>
      <c r="O119" s="52">
        <v>0</v>
      </c>
      <c r="P119" s="52">
        <v>0</v>
      </c>
      <c r="Q119" s="52"/>
      <c r="R119" s="52"/>
      <c r="S119" s="52"/>
      <c r="T119" s="54"/>
      <c r="U119" s="52"/>
      <c r="V119" s="55">
        <f t="shared" si="7"/>
        <v>3465000</v>
      </c>
    </row>
    <row r="120" spans="1:23" s="46" customFormat="1" ht="20.25" hidden="1" customHeight="1" x14ac:dyDescent="0.2">
      <c r="A120" s="47">
        <v>2</v>
      </c>
      <c r="B120" s="48">
        <v>4</v>
      </c>
      <c r="C120" s="48">
        <v>1</v>
      </c>
      <c r="D120" s="48">
        <v>5</v>
      </c>
      <c r="E120" s="49" t="s">
        <v>26</v>
      </c>
      <c r="F120" s="50" t="s">
        <v>143</v>
      </c>
      <c r="G120" s="51"/>
      <c r="H120" s="51"/>
      <c r="I120" s="41">
        <f t="shared" si="9"/>
        <v>0</v>
      </c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4"/>
      <c r="U120" s="52"/>
      <c r="V120" s="55">
        <f t="shared" si="7"/>
        <v>0</v>
      </c>
    </row>
    <row r="121" spans="1:23" s="46" customFormat="1" ht="20.25" customHeight="1" x14ac:dyDescent="0.2">
      <c r="A121" s="47">
        <v>2</v>
      </c>
      <c r="B121" s="48">
        <v>4</v>
      </c>
      <c r="C121" s="48">
        <v>1</v>
      </c>
      <c r="D121" s="48">
        <v>6</v>
      </c>
      <c r="E121" s="49" t="s">
        <v>26</v>
      </c>
      <c r="F121" s="50" t="s">
        <v>144</v>
      </c>
      <c r="G121" s="51">
        <f>320000000+14000000</f>
        <v>334000000</v>
      </c>
      <c r="H121" s="39">
        <f>+'[1]PRESUP. EJEC. 2023'!D149</f>
        <v>278403000</v>
      </c>
      <c r="I121" s="41">
        <f t="shared" si="9"/>
        <v>612403000</v>
      </c>
      <c r="J121" s="52">
        <f>263685013-600000</f>
        <v>263085013</v>
      </c>
      <c r="K121" s="52">
        <f>22007473-3150</f>
        <v>22004323</v>
      </c>
      <c r="L121" s="52">
        <v>26661283.600000001</v>
      </c>
      <c r="M121" s="52">
        <v>27843785.5</v>
      </c>
      <c r="N121" s="52">
        <f>33342473+200000</f>
        <v>33542473</v>
      </c>
      <c r="O121" s="52">
        <v>23658953.579999998</v>
      </c>
      <c r="P121" s="52">
        <v>26396473</v>
      </c>
      <c r="Q121" s="52"/>
      <c r="R121" s="52"/>
      <c r="S121" s="52"/>
      <c r="T121" s="54"/>
      <c r="U121" s="52"/>
      <c r="V121" s="55">
        <f t="shared" si="7"/>
        <v>423192304.68000001</v>
      </c>
      <c r="W121" s="45"/>
    </row>
    <row r="122" spans="1:23" s="46" customFormat="1" ht="20.25" customHeight="1" x14ac:dyDescent="0.2">
      <c r="A122" s="47">
        <v>2</v>
      </c>
      <c r="B122" s="48">
        <v>4</v>
      </c>
      <c r="C122" s="48">
        <v>3</v>
      </c>
      <c r="D122" s="48">
        <v>1</v>
      </c>
      <c r="E122" s="49" t="s">
        <v>26</v>
      </c>
      <c r="F122" s="50" t="s">
        <v>145</v>
      </c>
      <c r="G122" s="51">
        <v>3000000</v>
      </c>
      <c r="H122" s="39">
        <f>+'[1]PRESUP. EJEC. 2023'!D150</f>
        <v>151043503</v>
      </c>
      <c r="I122" s="41">
        <f t="shared" si="9"/>
        <v>154043503</v>
      </c>
      <c r="J122" s="52">
        <v>2600000</v>
      </c>
      <c r="K122" s="52">
        <v>3871696.6</v>
      </c>
      <c r="L122" s="52">
        <v>2846000</v>
      </c>
      <c r="M122" s="52">
        <v>100000</v>
      </c>
      <c r="N122" s="52">
        <f>2921537.06-200000</f>
        <v>2721537.06</v>
      </c>
      <c r="O122" s="52">
        <v>5435000</v>
      </c>
      <c r="P122" s="52">
        <v>900000</v>
      </c>
      <c r="Q122" s="52"/>
      <c r="R122" s="52"/>
      <c r="S122" s="52"/>
      <c r="T122" s="54"/>
      <c r="U122" s="52"/>
      <c r="V122" s="55">
        <f t="shared" si="7"/>
        <v>18474233.66</v>
      </c>
      <c r="W122" s="45"/>
    </row>
    <row r="123" spans="1:23" s="46" customFormat="1" ht="20.25" customHeight="1" x14ac:dyDescent="0.2">
      <c r="A123" s="47">
        <v>2</v>
      </c>
      <c r="B123" s="48">
        <v>4</v>
      </c>
      <c r="C123" s="48">
        <v>3</v>
      </c>
      <c r="D123" s="48">
        <v>1</v>
      </c>
      <c r="E123" s="49" t="s">
        <v>39</v>
      </c>
      <c r="F123" s="50" t="s">
        <v>146</v>
      </c>
      <c r="G123" s="51">
        <v>12000000</v>
      </c>
      <c r="H123" s="103">
        <f>+'[1]PRESUP. EJEC. 2023'!D151</f>
        <v>0</v>
      </c>
      <c r="I123" s="41">
        <f t="shared" si="9"/>
        <v>12000000</v>
      </c>
      <c r="J123" s="52">
        <v>0</v>
      </c>
      <c r="K123" s="52"/>
      <c r="L123" s="52">
        <v>676866</v>
      </c>
      <c r="M123" s="52">
        <v>0</v>
      </c>
      <c r="N123" s="52">
        <v>0</v>
      </c>
      <c r="O123" s="52">
        <v>0</v>
      </c>
      <c r="P123" s="52">
        <v>0</v>
      </c>
      <c r="Q123" s="52"/>
      <c r="R123" s="52"/>
      <c r="S123" s="52"/>
      <c r="T123" s="54"/>
      <c r="U123" s="52"/>
      <c r="V123" s="55">
        <f>SUM(J123:U123)</f>
        <v>676866</v>
      </c>
      <c r="W123" s="45"/>
    </row>
    <row r="124" spans="1:23" s="46" customFormat="1" ht="27.75" hidden="1" customHeight="1" x14ac:dyDescent="0.2">
      <c r="A124" s="47">
        <v>2</v>
      </c>
      <c r="B124" s="48">
        <v>4</v>
      </c>
      <c r="C124" s="48">
        <v>3</v>
      </c>
      <c r="D124" s="48">
        <v>2</v>
      </c>
      <c r="E124" s="49" t="s">
        <v>26</v>
      </c>
      <c r="F124" s="50" t="s">
        <v>147</v>
      </c>
      <c r="G124" s="51"/>
      <c r="H124" s="51">
        <v>0</v>
      </c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4"/>
      <c r="U124" s="52"/>
      <c r="V124" s="55">
        <f t="shared" si="7"/>
        <v>0</v>
      </c>
    </row>
    <row r="125" spans="1:23" s="46" customFormat="1" ht="27.75" hidden="1" customHeight="1" x14ac:dyDescent="0.2">
      <c r="A125" s="47">
        <v>2</v>
      </c>
      <c r="B125" s="48">
        <v>4</v>
      </c>
      <c r="C125" s="48">
        <v>3</v>
      </c>
      <c r="D125" s="48">
        <v>2</v>
      </c>
      <c r="E125" s="49" t="s">
        <v>39</v>
      </c>
      <c r="F125" s="50" t="s">
        <v>148</v>
      </c>
      <c r="G125" s="51"/>
      <c r="H125" s="51">
        <v>0</v>
      </c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4"/>
      <c r="U125" s="52"/>
      <c r="V125" s="55">
        <f t="shared" si="7"/>
        <v>0</v>
      </c>
    </row>
    <row r="126" spans="1:23" s="46" customFormat="1" ht="27.75" hidden="1" customHeight="1" x14ac:dyDescent="0.2">
      <c r="A126" s="47">
        <v>2</v>
      </c>
      <c r="B126" s="48">
        <v>4</v>
      </c>
      <c r="C126" s="48">
        <v>4</v>
      </c>
      <c r="D126" s="48">
        <v>1</v>
      </c>
      <c r="E126" s="49" t="s">
        <v>39</v>
      </c>
      <c r="F126" s="50" t="s">
        <v>149</v>
      </c>
      <c r="G126" s="51"/>
      <c r="H126" s="51">
        <v>0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4"/>
      <c r="U126" s="52"/>
      <c r="V126" s="55">
        <f t="shared" si="7"/>
        <v>0</v>
      </c>
    </row>
    <row r="127" spans="1:23" s="46" customFormat="1" ht="27.75" hidden="1" customHeight="1" x14ac:dyDescent="0.2">
      <c r="A127" s="47">
        <v>2</v>
      </c>
      <c r="B127" s="48">
        <v>4</v>
      </c>
      <c r="C127" s="48">
        <v>4</v>
      </c>
      <c r="D127" s="48">
        <v>2</v>
      </c>
      <c r="E127" s="49" t="s">
        <v>26</v>
      </c>
      <c r="F127" s="50" t="s">
        <v>150</v>
      </c>
      <c r="G127" s="51"/>
      <c r="H127" s="51">
        <v>0</v>
      </c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4"/>
      <c r="U127" s="52"/>
      <c r="V127" s="55">
        <f t="shared" si="7"/>
        <v>0</v>
      </c>
    </row>
    <row r="128" spans="1:23" s="46" customFormat="1" ht="27.75" hidden="1" customHeight="1" x14ac:dyDescent="0.2">
      <c r="A128" s="47">
        <v>2</v>
      </c>
      <c r="B128" s="48">
        <v>4</v>
      </c>
      <c r="C128" s="48">
        <v>5</v>
      </c>
      <c r="D128" s="48">
        <v>2</v>
      </c>
      <c r="E128" s="49" t="s">
        <v>26</v>
      </c>
      <c r="F128" s="50" t="s">
        <v>151</v>
      </c>
      <c r="G128" s="51"/>
      <c r="H128" s="51">
        <v>0</v>
      </c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4"/>
      <c r="U128" s="52"/>
      <c r="V128" s="55">
        <f t="shared" si="7"/>
        <v>0</v>
      </c>
    </row>
    <row r="129" spans="1:23" s="46" customFormat="1" ht="27.75" hidden="1" customHeight="1" x14ac:dyDescent="0.2">
      <c r="A129" s="47">
        <v>2</v>
      </c>
      <c r="B129" s="48">
        <v>4</v>
      </c>
      <c r="C129" s="48">
        <v>9</v>
      </c>
      <c r="D129" s="48">
        <v>1</v>
      </c>
      <c r="E129" s="49" t="s">
        <v>26</v>
      </c>
      <c r="F129" s="50" t="s">
        <v>152</v>
      </c>
      <c r="G129" s="51"/>
      <c r="H129" s="51">
        <v>0</v>
      </c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4"/>
      <c r="U129" s="52"/>
      <c r="V129" s="55">
        <f t="shared" si="7"/>
        <v>0</v>
      </c>
    </row>
    <row r="130" spans="1:23" s="46" customFormat="1" ht="12" customHeight="1" x14ac:dyDescent="0.2">
      <c r="A130" s="104"/>
      <c r="B130" s="105"/>
      <c r="C130" s="105"/>
      <c r="D130" s="105"/>
      <c r="E130" s="106"/>
      <c r="F130" s="86"/>
      <c r="G130" s="51"/>
      <c r="H130" s="51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107"/>
      <c r="U130" s="58"/>
      <c r="V130" s="108"/>
    </row>
    <row r="131" spans="1:23" s="46" customFormat="1" ht="27.75" customHeight="1" x14ac:dyDescent="0.2">
      <c r="A131" s="109"/>
      <c r="B131" s="110"/>
      <c r="C131" s="110"/>
      <c r="D131" s="110"/>
      <c r="E131" s="111"/>
      <c r="F131" s="112" t="s">
        <v>153</v>
      </c>
      <c r="G131" s="113">
        <f>SUM(G132:G133)</f>
        <v>11000000</v>
      </c>
      <c r="H131" s="113">
        <f>SUM(H132:H133)</f>
        <v>1673000000</v>
      </c>
      <c r="I131" s="113">
        <f>SUM(I132:I133)</f>
        <v>1684000000</v>
      </c>
      <c r="J131" s="113">
        <f>SUM(J132:J133)</f>
        <v>39467852.460000001</v>
      </c>
      <c r="K131" s="113">
        <f t="shared" ref="K131:U131" si="10">SUM(K132:K133)</f>
        <v>262328353.28</v>
      </c>
      <c r="L131" s="113">
        <f t="shared" si="10"/>
        <v>205101527.62</v>
      </c>
      <c r="M131" s="113">
        <f t="shared" si="10"/>
        <v>178313362.84999999</v>
      </c>
      <c r="N131" s="113">
        <f t="shared" si="10"/>
        <v>110269554.41</v>
      </c>
      <c r="O131" s="113">
        <f t="shared" si="10"/>
        <v>93946636.519999996</v>
      </c>
      <c r="P131" s="113">
        <f t="shared" si="10"/>
        <v>179699428.81999999</v>
      </c>
      <c r="Q131" s="113">
        <f t="shared" si="10"/>
        <v>0</v>
      </c>
      <c r="R131" s="113">
        <f t="shared" si="10"/>
        <v>0</v>
      </c>
      <c r="S131" s="113">
        <f t="shared" si="10"/>
        <v>0</v>
      </c>
      <c r="T131" s="114">
        <f t="shared" si="10"/>
        <v>0</v>
      </c>
      <c r="U131" s="113">
        <f t="shared" si="10"/>
        <v>0</v>
      </c>
      <c r="V131" s="115">
        <f t="shared" si="7"/>
        <v>1069126715.96</v>
      </c>
      <c r="W131" s="97"/>
    </row>
    <row r="132" spans="1:23" s="46" customFormat="1" ht="23.25" customHeight="1" x14ac:dyDescent="0.2">
      <c r="A132" s="47">
        <v>2</v>
      </c>
      <c r="B132" s="48">
        <v>5</v>
      </c>
      <c r="C132" s="48">
        <v>3</v>
      </c>
      <c r="D132" s="48">
        <v>1</v>
      </c>
      <c r="E132" s="49" t="s">
        <v>26</v>
      </c>
      <c r="F132" s="50" t="s">
        <v>154</v>
      </c>
      <c r="G132" s="51">
        <v>9000000</v>
      </c>
      <c r="H132" s="103">
        <f>+'[1]PRESUP. EJEC. 2023'!D152</f>
        <v>1599000000</v>
      </c>
      <c r="I132" s="41">
        <f>+G132+H132</f>
        <v>1608000000</v>
      </c>
      <c r="J132" s="52">
        <v>39467852.460000001</v>
      </c>
      <c r="K132" s="52">
        <v>262328353.28</v>
      </c>
      <c r="L132" s="52">
        <v>205101527.62</v>
      </c>
      <c r="M132" s="52">
        <v>178313362.84999999</v>
      </c>
      <c r="N132" s="52">
        <v>110269554.41</v>
      </c>
      <c r="O132" s="52">
        <v>93946636.519999996</v>
      </c>
      <c r="P132" s="52">
        <v>179699428.81999999</v>
      </c>
      <c r="Q132" s="52"/>
      <c r="R132" s="52"/>
      <c r="S132" s="52"/>
      <c r="T132" s="54"/>
      <c r="U132" s="52"/>
      <c r="V132" s="55">
        <f t="shared" si="7"/>
        <v>1069126715.96</v>
      </c>
      <c r="W132" s="45"/>
    </row>
    <row r="133" spans="1:23" s="46" customFormat="1" ht="24.75" customHeight="1" x14ac:dyDescent="0.2">
      <c r="A133" s="47">
        <v>2</v>
      </c>
      <c r="B133" s="48">
        <v>5</v>
      </c>
      <c r="C133" s="48">
        <v>3</v>
      </c>
      <c r="D133" s="48">
        <v>1</v>
      </c>
      <c r="E133" s="49" t="s">
        <v>39</v>
      </c>
      <c r="F133" s="50" t="s">
        <v>155</v>
      </c>
      <c r="G133" s="51">
        <v>2000000</v>
      </c>
      <c r="H133" s="51">
        <f>+'[1]PRESUP. EJEC. 2023'!D153</f>
        <v>74000000</v>
      </c>
      <c r="I133" s="41">
        <f>+G133+H133</f>
        <v>76000000</v>
      </c>
      <c r="J133" s="52">
        <v>0</v>
      </c>
      <c r="K133" s="52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/>
      <c r="R133" s="52"/>
      <c r="S133" s="52"/>
      <c r="T133" s="54"/>
      <c r="U133" s="52"/>
      <c r="V133" s="55">
        <f>SUM(J133:U133)</f>
        <v>0</v>
      </c>
      <c r="W133" s="45"/>
    </row>
    <row r="134" spans="1:23" s="46" customFormat="1" ht="12" customHeight="1" x14ac:dyDescent="0.2">
      <c r="A134" s="47"/>
      <c r="B134" s="48"/>
      <c r="C134" s="48"/>
      <c r="D134" s="48"/>
      <c r="E134" s="49"/>
      <c r="F134" s="50"/>
      <c r="G134" s="51"/>
      <c r="H134" s="51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4"/>
      <c r="U134" s="52"/>
      <c r="V134" s="55"/>
      <c r="W134" s="45"/>
    </row>
    <row r="135" spans="1:23" s="46" customFormat="1" ht="22.5" customHeight="1" x14ac:dyDescent="0.2">
      <c r="A135" s="109"/>
      <c r="B135" s="110"/>
      <c r="C135" s="110"/>
      <c r="D135" s="110"/>
      <c r="E135" s="111"/>
      <c r="F135" s="112" t="s">
        <v>156</v>
      </c>
      <c r="G135" s="116">
        <f>SUM(G136:G155)</f>
        <v>42400000</v>
      </c>
      <c r="H135" s="116">
        <f>SUM(H136:H155)</f>
        <v>23006383.210000001</v>
      </c>
      <c r="I135" s="116">
        <f>SUM(I136:I155)</f>
        <v>65406383.210000001</v>
      </c>
      <c r="J135" s="116">
        <f>SUM(J136:J155)</f>
        <v>13666.97</v>
      </c>
      <c r="K135" s="116">
        <f t="shared" ref="K135:V135" si="11">SUM(K136:K155)</f>
        <v>244380.01</v>
      </c>
      <c r="L135" s="116">
        <f t="shared" si="11"/>
        <v>11615979.43</v>
      </c>
      <c r="M135" s="116">
        <f t="shared" si="11"/>
        <v>2331326</v>
      </c>
      <c r="N135" s="116">
        <f t="shared" si="11"/>
        <v>5820704</v>
      </c>
      <c r="O135" s="116">
        <f t="shared" si="11"/>
        <v>590283.19999999995</v>
      </c>
      <c r="P135" s="116">
        <f t="shared" si="11"/>
        <v>0</v>
      </c>
      <c r="Q135" s="116">
        <f>SUM(Q136:Q155)</f>
        <v>0</v>
      </c>
      <c r="R135" s="116">
        <f>SUM(R136:R155)</f>
        <v>0</v>
      </c>
      <c r="S135" s="116">
        <f t="shared" si="11"/>
        <v>0</v>
      </c>
      <c r="T135" s="116">
        <f t="shared" si="11"/>
        <v>0</v>
      </c>
      <c r="U135" s="116">
        <f t="shared" si="11"/>
        <v>0</v>
      </c>
      <c r="V135" s="117">
        <f t="shared" si="11"/>
        <v>20616339.609999999</v>
      </c>
    </row>
    <row r="136" spans="1:23" s="46" customFormat="1" ht="0.75" hidden="1" customHeight="1" x14ac:dyDescent="0.2">
      <c r="A136" s="47">
        <v>2</v>
      </c>
      <c r="B136" s="48">
        <v>6</v>
      </c>
      <c r="C136" s="48">
        <v>1</v>
      </c>
      <c r="D136" s="48">
        <v>1</v>
      </c>
      <c r="E136" s="49" t="s">
        <v>26</v>
      </c>
      <c r="F136" s="50" t="s">
        <v>157</v>
      </c>
      <c r="G136" s="51">
        <v>0</v>
      </c>
      <c r="H136" s="51">
        <v>0</v>
      </c>
      <c r="I136" s="52"/>
      <c r="J136" s="52">
        <v>0</v>
      </c>
      <c r="K136" s="52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  <c r="R136" s="52">
        <v>0</v>
      </c>
      <c r="S136" s="52"/>
      <c r="T136" s="54"/>
      <c r="U136" s="52"/>
      <c r="V136" s="55">
        <f t="shared" si="7"/>
        <v>0</v>
      </c>
      <c r="W136" s="45"/>
    </row>
    <row r="137" spans="1:23" s="46" customFormat="1" ht="22.5" customHeight="1" x14ac:dyDescent="0.2">
      <c r="A137" s="47">
        <v>2</v>
      </c>
      <c r="B137" s="48">
        <v>6</v>
      </c>
      <c r="C137" s="48">
        <v>1</v>
      </c>
      <c r="D137" s="48">
        <v>2</v>
      </c>
      <c r="E137" s="49" t="s">
        <v>26</v>
      </c>
      <c r="F137" s="50" t="s">
        <v>158</v>
      </c>
      <c r="G137" s="51">
        <v>3000000</v>
      </c>
      <c r="H137" s="51">
        <f>+'[1]PRESUP. EJEC. 2023'!D156</f>
        <v>-1000000</v>
      </c>
      <c r="I137" s="41">
        <f t="shared" ref="I137:I153" si="12">+G137+H137</f>
        <v>2000000</v>
      </c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/>
      <c r="R137" s="52"/>
      <c r="S137" s="52"/>
      <c r="T137" s="54"/>
      <c r="U137" s="52"/>
      <c r="V137" s="55">
        <f t="shared" si="7"/>
        <v>0</v>
      </c>
    </row>
    <row r="138" spans="1:23" s="46" customFormat="1" ht="22.5" customHeight="1" x14ac:dyDescent="0.2">
      <c r="A138" s="47">
        <v>2</v>
      </c>
      <c r="B138" s="48">
        <v>6</v>
      </c>
      <c r="C138" s="48">
        <v>1</v>
      </c>
      <c r="D138" s="48">
        <v>3</v>
      </c>
      <c r="E138" s="49" t="s">
        <v>26</v>
      </c>
      <c r="F138" s="50" t="s">
        <v>159</v>
      </c>
      <c r="G138" s="51">
        <v>3000000</v>
      </c>
      <c r="H138" s="51">
        <f>+'[1]PRESUP. EJEC. 2023'!D157</f>
        <v>2000000</v>
      </c>
      <c r="I138" s="41">
        <f t="shared" si="12"/>
        <v>5000000</v>
      </c>
      <c r="J138" s="52">
        <v>0</v>
      </c>
      <c r="K138" s="52">
        <v>244380.01</v>
      </c>
      <c r="L138" s="52">
        <v>0</v>
      </c>
      <c r="M138" s="52">
        <v>802400</v>
      </c>
      <c r="N138" s="52">
        <v>0</v>
      </c>
      <c r="O138" s="52">
        <v>0</v>
      </c>
      <c r="P138" s="52">
        <v>0</v>
      </c>
      <c r="Q138" s="52"/>
      <c r="R138" s="52"/>
      <c r="S138" s="52"/>
      <c r="T138" s="54"/>
      <c r="U138" s="52"/>
      <c r="V138" s="55">
        <f t="shared" si="7"/>
        <v>1046780.01</v>
      </c>
      <c r="W138" s="45"/>
    </row>
    <row r="139" spans="1:23" s="46" customFormat="1" ht="22.5" customHeight="1" x14ac:dyDescent="0.2">
      <c r="A139" s="47">
        <v>2</v>
      </c>
      <c r="B139" s="48">
        <v>6</v>
      </c>
      <c r="C139" s="48">
        <v>1</v>
      </c>
      <c r="D139" s="48">
        <v>4</v>
      </c>
      <c r="E139" s="49" t="s">
        <v>26</v>
      </c>
      <c r="F139" s="50" t="s">
        <v>160</v>
      </c>
      <c r="G139" s="51">
        <v>100000</v>
      </c>
      <c r="H139" s="51">
        <v>0</v>
      </c>
      <c r="I139" s="41">
        <f t="shared" si="12"/>
        <v>100000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/>
      <c r="R139" s="52"/>
      <c r="S139" s="52"/>
      <c r="T139" s="54"/>
      <c r="U139" s="52"/>
      <c r="V139" s="55">
        <f t="shared" si="7"/>
        <v>0</v>
      </c>
      <c r="W139" s="45"/>
    </row>
    <row r="140" spans="1:23" s="46" customFormat="1" ht="22.5" hidden="1" customHeight="1" x14ac:dyDescent="0.2">
      <c r="A140" s="47">
        <v>2</v>
      </c>
      <c r="B140" s="48">
        <v>6</v>
      </c>
      <c r="C140" s="48">
        <v>1</v>
      </c>
      <c r="D140" s="48">
        <v>9</v>
      </c>
      <c r="E140" s="49" t="s">
        <v>26</v>
      </c>
      <c r="F140" s="50" t="s">
        <v>161</v>
      </c>
      <c r="G140" s="51"/>
      <c r="H140" s="51"/>
      <c r="I140" s="41">
        <f t="shared" si="12"/>
        <v>0</v>
      </c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4"/>
      <c r="U140" s="52"/>
      <c r="V140" s="55">
        <f t="shared" si="7"/>
        <v>0</v>
      </c>
    </row>
    <row r="141" spans="1:23" s="46" customFormat="1" ht="22.5" hidden="1" customHeight="1" x14ac:dyDescent="0.2">
      <c r="A141" s="47">
        <v>2</v>
      </c>
      <c r="B141" s="48">
        <v>6</v>
      </c>
      <c r="C141" s="48">
        <v>2</v>
      </c>
      <c r="D141" s="48">
        <v>1</v>
      </c>
      <c r="E141" s="49" t="s">
        <v>26</v>
      </c>
      <c r="F141" s="50" t="s">
        <v>162</v>
      </c>
      <c r="G141" s="51"/>
      <c r="H141" s="51"/>
      <c r="I141" s="41">
        <f t="shared" si="12"/>
        <v>0</v>
      </c>
      <c r="J141" s="52"/>
      <c r="K141" s="52"/>
      <c r="L141" s="52"/>
      <c r="M141" s="52"/>
      <c r="N141" s="52"/>
      <c r="O141" s="51"/>
      <c r="P141" s="52"/>
      <c r="Q141" s="52"/>
      <c r="R141" s="52"/>
      <c r="S141" s="52"/>
      <c r="T141" s="54"/>
      <c r="U141" s="52"/>
      <c r="V141" s="55">
        <f t="shared" si="7"/>
        <v>0</v>
      </c>
    </row>
    <row r="142" spans="1:23" s="46" customFormat="1" ht="22.5" hidden="1" customHeight="1" x14ac:dyDescent="0.2">
      <c r="A142" s="47">
        <v>2</v>
      </c>
      <c r="B142" s="48">
        <v>6</v>
      </c>
      <c r="C142" s="48">
        <v>3</v>
      </c>
      <c r="D142" s="48">
        <v>1</v>
      </c>
      <c r="E142" s="49" t="s">
        <v>26</v>
      </c>
      <c r="F142" s="50" t="s">
        <v>163</v>
      </c>
      <c r="G142" s="51"/>
      <c r="H142" s="51"/>
      <c r="I142" s="41">
        <f t="shared" si="12"/>
        <v>0</v>
      </c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4"/>
      <c r="U142" s="52"/>
      <c r="V142" s="55">
        <f t="shared" si="7"/>
        <v>0</v>
      </c>
    </row>
    <row r="143" spans="1:23" s="46" customFormat="1" ht="22.5" customHeight="1" x14ac:dyDescent="0.2">
      <c r="A143" s="47">
        <v>2</v>
      </c>
      <c r="B143" s="48">
        <v>6</v>
      </c>
      <c r="C143" s="48">
        <v>4</v>
      </c>
      <c r="D143" s="48">
        <v>1</v>
      </c>
      <c r="E143" s="49" t="s">
        <v>26</v>
      </c>
      <c r="F143" s="50" t="s">
        <v>164</v>
      </c>
      <c r="G143" s="51">
        <v>20000000</v>
      </c>
      <c r="H143" s="51">
        <f>+'[1]PRESUP. EJEC. 2023'!D162</f>
        <v>17863383.210000001</v>
      </c>
      <c r="I143" s="41">
        <f t="shared" si="12"/>
        <v>37863383.210000001</v>
      </c>
      <c r="J143" s="51">
        <v>0</v>
      </c>
      <c r="K143" s="51">
        <v>0</v>
      </c>
      <c r="L143" s="51">
        <f>1489050+10091550</f>
        <v>11580600</v>
      </c>
      <c r="M143" s="51">
        <v>1455176</v>
      </c>
      <c r="N143" s="52">
        <f>5820704</f>
        <v>5820704</v>
      </c>
      <c r="O143" s="51">
        <v>0</v>
      </c>
      <c r="P143" s="52">
        <v>0</v>
      </c>
      <c r="Q143" s="52"/>
      <c r="R143" s="52"/>
      <c r="S143" s="52"/>
      <c r="T143" s="54"/>
      <c r="U143" s="52"/>
      <c r="V143" s="55">
        <f t="shared" si="7"/>
        <v>18856480</v>
      </c>
      <c r="W143" s="45"/>
    </row>
    <row r="144" spans="1:23" s="46" customFormat="1" ht="22.5" hidden="1" customHeight="1" x14ac:dyDescent="0.2">
      <c r="A144" s="47">
        <v>2</v>
      </c>
      <c r="B144" s="48">
        <v>6</v>
      </c>
      <c r="C144" s="48">
        <v>4</v>
      </c>
      <c r="D144" s="48">
        <v>6</v>
      </c>
      <c r="E144" s="49" t="s">
        <v>26</v>
      </c>
      <c r="F144" s="50" t="s">
        <v>165</v>
      </c>
      <c r="G144" s="51"/>
      <c r="H144" s="51"/>
      <c r="I144" s="41">
        <f t="shared" si="12"/>
        <v>0</v>
      </c>
      <c r="J144" s="51"/>
      <c r="K144" s="51"/>
      <c r="L144" s="51"/>
      <c r="M144" s="51"/>
      <c r="N144" s="51"/>
      <c r="O144" s="52"/>
      <c r="P144" s="52"/>
      <c r="Q144" s="52"/>
      <c r="R144" s="52"/>
      <c r="S144" s="52"/>
      <c r="T144" s="54"/>
      <c r="U144" s="52"/>
      <c r="V144" s="55">
        <f t="shared" si="7"/>
        <v>0</v>
      </c>
    </row>
    <row r="145" spans="1:25" s="46" customFormat="1" ht="22.5" customHeight="1" x14ac:dyDescent="0.2">
      <c r="A145" s="47">
        <v>2</v>
      </c>
      <c r="B145" s="48">
        <v>6</v>
      </c>
      <c r="C145" s="48">
        <v>4</v>
      </c>
      <c r="D145" s="48">
        <v>7</v>
      </c>
      <c r="E145" s="49" t="s">
        <v>26</v>
      </c>
      <c r="F145" s="50" t="s">
        <v>166</v>
      </c>
      <c r="G145" s="51">
        <v>6000000</v>
      </c>
      <c r="H145" s="51">
        <f>+'[1]PRESUP. EJEC. 2023'!D164</f>
        <v>-5340000</v>
      </c>
      <c r="I145" s="41">
        <f t="shared" si="12"/>
        <v>660000</v>
      </c>
      <c r="J145" s="51">
        <v>0</v>
      </c>
      <c r="K145" s="51">
        <v>0</v>
      </c>
      <c r="L145" s="51">
        <v>0</v>
      </c>
      <c r="M145" s="51">
        <v>0</v>
      </c>
      <c r="N145" s="51">
        <v>0</v>
      </c>
      <c r="O145" s="52">
        <v>0</v>
      </c>
      <c r="P145" s="52">
        <v>0</v>
      </c>
      <c r="Q145" s="52"/>
      <c r="R145" s="52"/>
      <c r="S145" s="52"/>
      <c r="T145" s="54"/>
      <c r="U145" s="52"/>
      <c r="V145" s="55">
        <f t="shared" si="7"/>
        <v>0</v>
      </c>
    </row>
    <row r="146" spans="1:25" s="46" customFormat="1" ht="22.5" hidden="1" customHeight="1" x14ac:dyDescent="0.2">
      <c r="A146" s="47">
        <v>2</v>
      </c>
      <c r="B146" s="48">
        <v>6</v>
      </c>
      <c r="C146" s="48">
        <v>4</v>
      </c>
      <c r="D146" s="48">
        <v>8</v>
      </c>
      <c r="E146" s="49" t="s">
        <v>26</v>
      </c>
      <c r="F146" s="50" t="s">
        <v>167</v>
      </c>
      <c r="G146" s="51"/>
      <c r="H146" s="51"/>
      <c r="I146" s="41">
        <f t="shared" si="12"/>
        <v>0</v>
      </c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4"/>
      <c r="U146" s="52"/>
      <c r="V146" s="55">
        <f t="shared" si="7"/>
        <v>0</v>
      </c>
    </row>
    <row r="147" spans="1:25" s="46" customFormat="1" ht="22.5" customHeight="1" x14ac:dyDescent="0.2">
      <c r="A147" s="47">
        <v>2</v>
      </c>
      <c r="B147" s="48">
        <v>6</v>
      </c>
      <c r="C147" s="48">
        <v>5</v>
      </c>
      <c r="D147" s="48">
        <v>2</v>
      </c>
      <c r="E147" s="49" t="s">
        <v>26</v>
      </c>
      <c r="F147" s="50" t="s">
        <v>168</v>
      </c>
      <c r="G147" s="51">
        <v>200000</v>
      </c>
      <c r="H147" s="51">
        <v>0</v>
      </c>
      <c r="I147" s="41">
        <f t="shared" si="12"/>
        <v>200000</v>
      </c>
      <c r="J147" s="52">
        <v>0</v>
      </c>
      <c r="K147" s="52">
        <v>0</v>
      </c>
      <c r="L147" s="52">
        <v>0</v>
      </c>
      <c r="M147" s="52">
        <v>0</v>
      </c>
      <c r="N147" s="52">
        <v>0</v>
      </c>
      <c r="O147" s="52">
        <v>0</v>
      </c>
      <c r="P147" s="52">
        <v>0</v>
      </c>
      <c r="Q147" s="52"/>
      <c r="R147" s="52"/>
      <c r="S147" s="52"/>
      <c r="T147" s="54"/>
      <c r="U147" s="52"/>
      <c r="V147" s="55">
        <f t="shared" si="7"/>
        <v>0</v>
      </c>
    </row>
    <row r="148" spans="1:25" s="46" customFormat="1" ht="22.5" customHeight="1" x14ac:dyDescent="0.2">
      <c r="A148" s="47">
        <v>2</v>
      </c>
      <c r="B148" s="48">
        <v>6</v>
      </c>
      <c r="C148" s="48">
        <v>5</v>
      </c>
      <c r="D148" s="48">
        <v>4</v>
      </c>
      <c r="E148" s="49" t="s">
        <v>26</v>
      </c>
      <c r="F148" s="86" t="s">
        <v>169</v>
      </c>
      <c r="G148" s="51">
        <v>0</v>
      </c>
      <c r="H148" s="51">
        <f>+'[1]PRESUP. EJEC. 2023'!D167</f>
        <v>10000000</v>
      </c>
      <c r="I148" s="41">
        <f t="shared" si="12"/>
        <v>10000000</v>
      </c>
      <c r="J148" s="52">
        <v>0</v>
      </c>
      <c r="K148" s="52">
        <v>0</v>
      </c>
      <c r="L148" s="52">
        <v>0</v>
      </c>
      <c r="M148" s="52">
        <v>0</v>
      </c>
      <c r="N148" s="52">
        <v>0</v>
      </c>
      <c r="O148" s="52">
        <v>0</v>
      </c>
      <c r="P148" s="52">
        <v>0</v>
      </c>
      <c r="Q148" s="52"/>
      <c r="R148" s="52"/>
      <c r="S148" s="52"/>
      <c r="T148" s="54"/>
      <c r="U148" s="52"/>
      <c r="V148" s="55">
        <f t="shared" si="7"/>
        <v>0</v>
      </c>
    </row>
    <row r="149" spans="1:25" s="46" customFormat="1" ht="22.5" customHeight="1" x14ac:dyDescent="0.2">
      <c r="A149" s="47">
        <v>2</v>
      </c>
      <c r="B149" s="48">
        <v>6</v>
      </c>
      <c r="C149" s="48">
        <v>5</v>
      </c>
      <c r="D149" s="48">
        <v>5</v>
      </c>
      <c r="E149" s="49" t="s">
        <v>26</v>
      </c>
      <c r="F149" s="98" t="s">
        <v>170</v>
      </c>
      <c r="G149" s="51">
        <v>5000000</v>
      </c>
      <c r="H149" s="51">
        <f>+'[1]PRESUP. EJEC. 2023'!D168</f>
        <v>-4500000</v>
      </c>
      <c r="I149" s="41">
        <f t="shared" si="12"/>
        <v>500000</v>
      </c>
      <c r="J149" s="52">
        <v>0</v>
      </c>
      <c r="K149" s="52">
        <v>0</v>
      </c>
      <c r="L149" s="52">
        <v>35379.43</v>
      </c>
      <c r="M149" s="52">
        <v>0</v>
      </c>
      <c r="N149" s="52">
        <v>0</v>
      </c>
      <c r="O149" s="52">
        <v>0</v>
      </c>
      <c r="P149" s="52">
        <v>0</v>
      </c>
      <c r="Q149" s="52"/>
      <c r="R149" s="52"/>
      <c r="S149" s="52"/>
      <c r="T149" s="54"/>
      <c r="U149" s="52"/>
      <c r="V149" s="55">
        <f t="shared" si="7"/>
        <v>35379.43</v>
      </c>
    </row>
    <row r="150" spans="1:25" s="46" customFormat="1" ht="22.5" customHeight="1" x14ac:dyDescent="0.2">
      <c r="A150" s="47">
        <v>2</v>
      </c>
      <c r="B150" s="48">
        <v>6</v>
      </c>
      <c r="C150" s="48">
        <v>5</v>
      </c>
      <c r="D150" s="48">
        <v>3</v>
      </c>
      <c r="E150" s="49" t="s">
        <v>26</v>
      </c>
      <c r="F150" s="50" t="s">
        <v>171</v>
      </c>
      <c r="G150" s="51">
        <v>1500000</v>
      </c>
      <c r="H150" s="51">
        <f>+'[1]PRESUP. EJEC. 2023'!D166</f>
        <v>-1000000</v>
      </c>
      <c r="I150" s="41">
        <f t="shared" si="12"/>
        <v>500000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/>
      <c r="R150" s="52"/>
      <c r="S150" s="52"/>
      <c r="T150" s="54"/>
      <c r="U150" s="52"/>
      <c r="V150" s="55">
        <f t="shared" si="7"/>
        <v>0</v>
      </c>
    </row>
    <row r="151" spans="1:25" s="46" customFormat="1" ht="22.5" customHeight="1" x14ac:dyDescent="0.2">
      <c r="A151" s="47">
        <v>2</v>
      </c>
      <c r="B151" s="48">
        <v>6</v>
      </c>
      <c r="C151" s="48">
        <v>5</v>
      </c>
      <c r="D151" s="48">
        <v>8</v>
      </c>
      <c r="E151" s="49" t="s">
        <v>26</v>
      </c>
      <c r="F151" s="50" t="s">
        <v>172</v>
      </c>
      <c r="G151" s="51">
        <v>1500000</v>
      </c>
      <c r="H151" s="51">
        <v>0</v>
      </c>
      <c r="I151" s="41">
        <f t="shared" si="12"/>
        <v>1500000</v>
      </c>
      <c r="J151" s="52">
        <v>0</v>
      </c>
      <c r="K151" s="52">
        <v>0</v>
      </c>
      <c r="L151" s="52">
        <v>0</v>
      </c>
      <c r="M151" s="52">
        <v>0</v>
      </c>
      <c r="N151" s="52">
        <v>0</v>
      </c>
      <c r="O151" s="51">
        <v>0</v>
      </c>
      <c r="P151" s="52">
        <v>0</v>
      </c>
      <c r="Q151" s="52"/>
      <c r="R151" s="52"/>
      <c r="S151" s="52"/>
      <c r="T151" s="54"/>
      <c r="U151" s="52"/>
      <c r="V151" s="55">
        <f t="shared" si="7"/>
        <v>0</v>
      </c>
      <c r="W151" s="45"/>
    </row>
    <row r="152" spans="1:25" s="46" customFormat="1" ht="22.5" customHeight="1" x14ac:dyDescent="0.2">
      <c r="A152" s="47">
        <v>2</v>
      </c>
      <c r="B152" s="48">
        <v>6</v>
      </c>
      <c r="C152" s="48">
        <v>6</v>
      </c>
      <c r="D152" s="48">
        <v>2</v>
      </c>
      <c r="E152" s="49" t="s">
        <v>26</v>
      </c>
      <c r="F152" s="50" t="s">
        <v>173</v>
      </c>
      <c r="G152" s="51">
        <v>100000</v>
      </c>
      <c r="H152" s="51">
        <f>+'[1]PRESUP. EJEC. 2023'!D170</f>
        <v>4983000</v>
      </c>
      <c r="I152" s="41">
        <f t="shared" si="12"/>
        <v>5083000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1">
        <v>590283.19999999995</v>
      </c>
      <c r="P152" s="52">
        <v>0</v>
      </c>
      <c r="Q152" s="52"/>
      <c r="R152" s="52"/>
      <c r="S152" s="52"/>
      <c r="T152" s="54"/>
      <c r="U152" s="52"/>
      <c r="V152" s="55">
        <f t="shared" si="7"/>
        <v>590283.19999999995</v>
      </c>
      <c r="W152" s="45"/>
    </row>
    <row r="153" spans="1:25" s="46" customFormat="1" ht="20.25" customHeight="1" x14ac:dyDescent="0.2">
      <c r="A153" s="47">
        <v>2</v>
      </c>
      <c r="B153" s="48">
        <v>6</v>
      </c>
      <c r="C153" s="48">
        <v>8</v>
      </c>
      <c r="D153" s="48">
        <v>3</v>
      </c>
      <c r="E153" s="49" t="s">
        <v>26</v>
      </c>
      <c r="F153" s="50" t="s">
        <v>174</v>
      </c>
      <c r="G153" s="51">
        <v>2000000</v>
      </c>
      <c r="H153" s="51">
        <v>0</v>
      </c>
      <c r="I153" s="41">
        <f t="shared" si="12"/>
        <v>2000000</v>
      </c>
      <c r="J153" s="52">
        <v>13666.97</v>
      </c>
      <c r="K153" s="52">
        <v>0</v>
      </c>
      <c r="L153" s="52">
        <v>0</v>
      </c>
      <c r="M153" s="52">
        <v>73750</v>
      </c>
      <c r="N153" s="52">
        <v>0</v>
      </c>
      <c r="O153" s="51">
        <v>0</v>
      </c>
      <c r="P153" s="52">
        <v>0</v>
      </c>
      <c r="Q153" s="52"/>
      <c r="R153" s="52"/>
      <c r="S153" s="52"/>
      <c r="T153" s="54"/>
      <c r="U153" s="52"/>
      <c r="V153" s="55">
        <f t="shared" si="7"/>
        <v>87416.97</v>
      </c>
      <c r="W153" s="45"/>
    </row>
    <row r="154" spans="1:25" s="46" customFormat="1" ht="20.25" hidden="1" customHeight="1" x14ac:dyDescent="0.2">
      <c r="A154" s="47">
        <v>2</v>
      </c>
      <c r="B154" s="48">
        <v>6</v>
      </c>
      <c r="C154" s="48">
        <v>8</v>
      </c>
      <c r="D154" s="48">
        <v>6</v>
      </c>
      <c r="E154" s="49" t="s">
        <v>26</v>
      </c>
      <c r="F154" s="50" t="s">
        <v>175</v>
      </c>
      <c r="G154" s="51"/>
      <c r="H154" s="51"/>
      <c r="I154" s="52"/>
      <c r="J154" s="52"/>
      <c r="K154" s="52"/>
      <c r="L154" s="52"/>
      <c r="M154" s="52"/>
      <c r="N154" s="52"/>
      <c r="O154" s="51"/>
      <c r="P154" s="52"/>
      <c r="Q154" s="52"/>
      <c r="R154" s="52"/>
      <c r="S154" s="52"/>
      <c r="T154" s="54"/>
      <c r="U154" s="52"/>
      <c r="V154" s="55">
        <f t="shared" si="7"/>
        <v>0</v>
      </c>
      <c r="W154" s="45"/>
    </row>
    <row r="155" spans="1:25" s="46" customFormat="1" ht="20.25" hidden="1" customHeight="1" x14ac:dyDescent="0.2">
      <c r="A155" s="47">
        <v>2</v>
      </c>
      <c r="B155" s="48">
        <v>6</v>
      </c>
      <c r="C155" s="48">
        <v>10</v>
      </c>
      <c r="D155" s="48">
        <v>2</v>
      </c>
      <c r="E155" s="49" t="s">
        <v>26</v>
      </c>
      <c r="F155" s="86" t="s">
        <v>176</v>
      </c>
      <c r="G155" s="51"/>
      <c r="H155" s="51"/>
      <c r="I155" s="58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4"/>
      <c r="U155" s="52"/>
      <c r="V155" s="55">
        <f t="shared" si="7"/>
        <v>0</v>
      </c>
      <c r="W155" s="45"/>
    </row>
    <row r="156" spans="1:25" s="46" customFormat="1" ht="10.5" customHeight="1" x14ac:dyDescent="0.2">
      <c r="A156" s="47"/>
      <c r="B156" s="48"/>
      <c r="C156" s="48"/>
      <c r="D156" s="48"/>
      <c r="E156" s="49"/>
      <c r="F156" s="50"/>
      <c r="G156" s="51"/>
      <c r="H156" s="51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4"/>
      <c r="U156" s="52"/>
      <c r="V156" s="55"/>
      <c r="W156" s="45"/>
      <c r="Y156" s="46" t="s">
        <v>177</v>
      </c>
    </row>
    <row r="157" spans="1:25" s="46" customFormat="1" ht="17.25" customHeight="1" x14ac:dyDescent="0.2">
      <c r="A157" s="109"/>
      <c r="B157" s="110"/>
      <c r="C157" s="110"/>
      <c r="D157" s="110"/>
      <c r="E157" s="111"/>
      <c r="F157" s="112" t="s">
        <v>178</v>
      </c>
      <c r="G157" s="113">
        <f>SUM(G158:G160)</f>
        <v>26000000</v>
      </c>
      <c r="H157" s="113">
        <f>SUM(H158:H161)</f>
        <v>1609400000</v>
      </c>
      <c r="I157" s="113">
        <f>SUM(I158:I161)</f>
        <v>1635400000</v>
      </c>
      <c r="J157" s="113">
        <f>SUM(J158:J160)</f>
        <v>0</v>
      </c>
      <c r="K157" s="113">
        <f t="shared" ref="K157:Q157" si="13">SUM(K158:K160)</f>
        <v>475729.91</v>
      </c>
      <c r="L157" s="113">
        <f t="shared" si="13"/>
        <v>11730016.949999999</v>
      </c>
      <c r="M157" s="113">
        <f t="shared" si="13"/>
        <v>0</v>
      </c>
      <c r="N157" s="113">
        <f t="shared" si="13"/>
        <v>0</v>
      </c>
      <c r="O157" s="113">
        <f t="shared" si="13"/>
        <v>0</v>
      </c>
      <c r="P157" s="113">
        <f t="shared" si="13"/>
        <v>0</v>
      </c>
      <c r="Q157" s="113">
        <f t="shared" si="13"/>
        <v>0</v>
      </c>
      <c r="R157" s="113">
        <f>SUM(R160)</f>
        <v>0</v>
      </c>
      <c r="S157" s="113">
        <f>SUM(S160)</f>
        <v>0</v>
      </c>
      <c r="T157" s="114">
        <f>SUM(T160)</f>
        <v>0</v>
      </c>
      <c r="U157" s="113">
        <f>SUM(U160)</f>
        <v>0</v>
      </c>
      <c r="V157" s="115">
        <f>SUM(J157:U157)</f>
        <v>12205746.859999999</v>
      </c>
    </row>
    <row r="158" spans="1:25" ht="30.75" customHeight="1" x14ac:dyDescent="0.25">
      <c r="A158" s="47">
        <v>2</v>
      </c>
      <c r="B158" s="48">
        <v>7</v>
      </c>
      <c r="C158" s="48">
        <v>1</v>
      </c>
      <c r="D158" s="48">
        <v>2</v>
      </c>
      <c r="E158" s="49" t="s">
        <v>26</v>
      </c>
      <c r="F158" s="50" t="s">
        <v>179</v>
      </c>
      <c r="G158" s="51">
        <v>21000000</v>
      </c>
      <c r="H158" s="51">
        <f>+'[1]PRESUP. EJEC. 2023'!D174</f>
        <v>24000000</v>
      </c>
      <c r="I158" s="41">
        <f>+G158+H158</f>
        <v>45000000</v>
      </c>
      <c r="J158" s="118">
        <v>0</v>
      </c>
      <c r="K158" s="119">
        <v>475729.91</v>
      </c>
      <c r="L158" s="119">
        <v>11730016.949999999</v>
      </c>
      <c r="M158" s="119">
        <v>0</v>
      </c>
      <c r="N158" s="52">
        <v>0</v>
      </c>
      <c r="O158" s="119">
        <v>0</v>
      </c>
      <c r="P158" s="52">
        <v>0</v>
      </c>
      <c r="Q158" s="52"/>
      <c r="R158" s="119"/>
      <c r="S158" s="119"/>
      <c r="T158" s="120"/>
      <c r="U158" s="119"/>
      <c r="V158" s="55">
        <f>SUM(J158:U158)</f>
        <v>12205746.859999999</v>
      </c>
    </row>
    <row r="159" spans="1:25" ht="24" customHeight="1" x14ac:dyDescent="0.25">
      <c r="A159" s="47">
        <v>2</v>
      </c>
      <c r="B159" s="48">
        <v>7</v>
      </c>
      <c r="C159" s="48">
        <v>1</v>
      </c>
      <c r="D159" s="48">
        <v>3</v>
      </c>
      <c r="E159" s="49" t="s">
        <v>26</v>
      </c>
      <c r="F159" s="86" t="s">
        <v>180</v>
      </c>
      <c r="G159" s="51">
        <v>5000000</v>
      </c>
      <c r="H159" s="51">
        <f>+'[1]PRESUP. EJEC. 2023'!D175</f>
        <v>85400000</v>
      </c>
      <c r="I159" s="41">
        <f>+G159+H159</f>
        <v>90400000</v>
      </c>
      <c r="J159" s="118">
        <v>0</v>
      </c>
      <c r="K159" s="119">
        <v>0</v>
      </c>
      <c r="L159" s="119">
        <v>0</v>
      </c>
      <c r="M159" s="119">
        <v>0</v>
      </c>
      <c r="N159" s="52">
        <v>0</v>
      </c>
      <c r="O159" s="119">
        <v>0</v>
      </c>
      <c r="P159" s="119">
        <v>0</v>
      </c>
      <c r="Q159" s="119">
        <v>0</v>
      </c>
      <c r="R159" s="119">
        <v>0</v>
      </c>
      <c r="S159" s="119">
        <v>0</v>
      </c>
      <c r="T159" s="120">
        <v>0</v>
      </c>
      <c r="U159" s="119">
        <v>0</v>
      </c>
      <c r="V159" s="55">
        <f>SUM(J159:U159)</f>
        <v>0</v>
      </c>
    </row>
    <row r="160" spans="1:25" s="46" customFormat="1" ht="24" hidden="1" customHeight="1" x14ac:dyDescent="0.2">
      <c r="A160" s="47">
        <v>2</v>
      </c>
      <c r="B160" s="48">
        <v>7</v>
      </c>
      <c r="C160" s="48">
        <v>2</v>
      </c>
      <c r="D160" s="48">
        <v>1</v>
      </c>
      <c r="E160" s="49" t="s">
        <v>26</v>
      </c>
      <c r="F160" s="50" t="s">
        <v>181</v>
      </c>
      <c r="G160" s="51">
        <v>0</v>
      </c>
      <c r="H160" s="51">
        <v>0</v>
      </c>
      <c r="I160" s="41">
        <f>+G160+H160</f>
        <v>0</v>
      </c>
      <c r="J160" s="52">
        <v>0</v>
      </c>
      <c r="K160" s="52">
        <v>0</v>
      </c>
      <c r="L160" s="52">
        <v>0</v>
      </c>
      <c r="M160" s="52">
        <v>0</v>
      </c>
      <c r="N160" s="52"/>
      <c r="O160" s="52"/>
      <c r="P160" s="52">
        <v>0</v>
      </c>
      <c r="Q160" s="52">
        <v>0</v>
      </c>
      <c r="R160" s="52">
        <v>0</v>
      </c>
      <c r="S160" s="52">
        <v>0</v>
      </c>
      <c r="T160" s="54">
        <v>0</v>
      </c>
      <c r="U160" s="52">
        <v>0</v>
      </c>
      <c r="V160" s="55">
        <f>SUM(J160:U160)</f>
        <v>0</v>
      </c>
      <c r="W160" s="45"/>
    </row>
    <row r="161" spans="1:23" s="46" customFormat="1" ht="24" customHeight="1" x14ac:dyDescent="0.2">
      <c r="A161" s="47">
        <v>2</v>
      </c>
      <c r="B161" s="48">
        <v>7</v>
      </c>
      <c r="C161" s="48">
        <v>2</v>
      </c>
      <c r="D161" s="48">
        <v>4</v>
      </c>
      <c r="E161" s="49" t="s">
        <v>26</v>
      </c>
      <c r="F161" s="121" t="s">
        <v>182</v>
      </c>
      <c r="G161" s="51">
        <v>0</v>
      </c>
      <c r="H161" s="51">
        <v>1500000000</v>
      </c>
      <c r="I161" s="41">
        <f>+G161+H161</f>
        <v>1500000000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52">
        <v>0</v>
      </c>
      <c r="P161" s="52">
        <v>0</v>
      </c>
      <c r="Q161" s="52"/>
      <c r="R161" s="52"/>
      <c r="S161" s="52"/>
      <c r="T161" s="54"/>
      <c r="U161" s="52"/>
      <c r="V161" s="55">
        <f>SUM(J161:U161)</f>
        <v>0</v>
      </c>
    </row>
    <row r="162" spans="1:23" s="46" customFormat="1" ht="24" hidden="1" customHeight="1" x14ac:dyDescent="0.2">
      <c r="A162" s="109"/>
      <c r="B162" s="110"/>
      <c r="C162" s="110"/>
      <c r="D162" s="110"/>
      <c r="E162" s="111"/>
      <c r="F162" s="112" t="s">
        <v>183</v>
      </c>
      <c r="G162" s="122">
        <f t="shared" ref="G162:U162" si="14">SUM(G163:G164)</f>
        <v>0</v>
      </c>
      <c r="H162" s="122">
        <f t="shared" si="14"/>
        <v>0</v>
      </c>
      <c r="I162" s="116"/>
      <c r="J162" s="116">
        <f t="shared" si="14"/>
        <v>0</v>
      </c>
      <c r="K162" s="116">
        <f t="shared" si="14"/>
        <v>0</v>
      </c>
      <c r="L162" s="116">
        <f t="shared" si="14"/>
        <v>0</v>
      </c>
      <c r="M162" s="116">
        <f t="shared" si="14"/>
        <v>0</v>
      </c>
      <c r="N162" s="116">
        <f t="shared" si="14"/>
        <v>0</v>
      </c>
      <c r="O162" s="116">
        <f t="shared" si="14"/>
        <v>0</v>
      </c>
      <c r="P162" s="116">
        <f t="shared" si="14"/>
        <v>0</v>
      </c>
      <c r="Q162" s="116">
        <f t="shared" si="14"/>
        <v>0</v>
      </c>
      <c r="R162" s="116">
        <f t="shared" si="14"/>
        <v>0</v>
      </c>
      <c r="S162" s="116">
        <f t="shared" si="14"/>
        <v>0</v>
      </c>
      <c r="T162" s="123">
        <f t="shared" si="14"/>
        <v>0</v>
      </c>
      <c r="U162" s="116">
        <f t="shared" si="14"/>
        <v>0</v>
      </c>
      <c r="V162" s="115">
        <f t="shared" ref="V162:V173" si="15">SUM(J162:U162)</f>
        <v>0</v>
      </c>
    </row>
    <row r="163" spans="1:23" s="46" customFormat="1" ht="24" hidden="1" customHeight="1" x14ac:dyDescent="0.2">
      <c r="A163" s="47">
        <v>2</v>
      </c>
      <c r="B163" s="48">
        <v>9</v>
      </c>
      <c r="C163" s="48">
        <v>1</v>
      </c>
      <c r="D163" s="48">
        <v>1</v>
      </c>
      <c r="E163" s="49" t="s">
        <v>26</v>
      </c>
      <c r="F163" s="50" t="s">
        <v>184</v>
      </c>
      <c r="G163" s="51"/>
      <c r="H163" s="51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4"/>
      <c r="U163" s="52"/>
      <c r="V163" s="55">
        <f t="shared" si="15"/>
        <v>0</v>
      </c>
      <c r="W163" s="45"/>
    </row>
    <row r="164" spans="1:23" s="46" customFormat="1" ht="24" hidden="1" customHeight="1" x14ac:dyDescent="0.2">
      <c r="A164" s="47">
        <v>2</v>
      </c>
      <c r="B164" s="48">
        <v>9</v>
      </c>
      <c r="C164" s="48">
        <v>1</v>
      </c>
      <c r="D164" s="48">
        <v>2</v>
      </c>
      <c r="E164" s="49" t="s">
        <v>26</v>
      </c>
      <c r="F164" s="50" t="s">
        <v>185</v>
      </c>
      <c r="G164" s="51"/>
      <c r="H164" s="51"/>
      <c r="I164" s="52"/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/>
      <c r="T164" s="54"/>
      <c r="U164" s="52"/>
      <c r="V164" s="55">
        <f t="shared" si="15"/>
        <v>0</v>
      </c>
    </row>
    <row r="165" spans="1:23" s="46" customFormat="1" ht="24" hidden="1" customHeight="1" x14ac:dyDescent="0.2">
      <c r="A165" s="47"/>
      <c r="B165" s="48"/>
      <c r="C165" s="48"/>
      <c r="D165" s="48"/>
      <c r="E165" s="49"/>
      <c r="F165" s="50"/>
      <c r="G165" s="51"/>
      <c r="H165" s="51"/>
      <c r="I165" s="52"/>
      <c r="J165" s="50"/>
      <c r="K165" s="52"/>
      <c r="L165" s="52"/>
      <c r="M165" s="52"/>
      <c r="N165" s="52"/>
      <c r="O165" s="52"/>
      <c r="P165" s="52"/>
      <c r="Q165" s="52"/>
      <c r="R165" s="52"/>
      <c r="S165" s="52"/>
      <c r="T165" s="54"/>
      <c r="U165" s="52"/>
      <c r="V165" s="55"/>
    </row>
    <row r="166" spans="1:23" s="46" customFormat="1" ht="24" hidden="1" customHeight="1" x14ac:dyDescent="0.2">
      <c r="A166" s="109"/>
      <c r="B166" s="110"/>
      <c r="C166" s="110"/>
      <c r="D166" s="110"/>
      <c r="E166" s="111"/>
      <c r="F166" s="112" t="s">
        <v>186</v>
      </c>
      <c r="G166" s="124">
        <f>SUM(G167)</f>
        <v>0</v>
      </c>
      <c r="H166" s="124">
        <f>SUM(H167)</f>
        <v>0</v>
      </c>
      <c r="I166" s="113"/>
      <c r="J166" s="113">
        <f>SUM(J167)</f>
        <v>0</v>
      </c>
      <c r="K166" s="113">
        <f t="shared" ref="K166:U166" si="16">SUM(K167)</f>
        <v>0</v>
      </c>
      <c r="L166" s="113">
        <f t="shared" si="16"/>
        <v>0</v>
      </c>
      <c r="M166" s="113">
        <f t="shared" si="16"/>
        <v>0</v>
      </c>
      <c r="N166" s="113">
        <f t="shared" si="16"/>
        <v>0</v>
      </c>
      <c r="O166" s="113">
        <f t="shared" si="16"/>
        <v>0</v>
      </c>
      <c r="P166" s="113">
        <f t="shared" si="16"/>
        <v>0</v>
      </c>
      <c r="Q166" s="113">
        <f t="shared" si="16"/>
        <v>0</v>
      </c>
      <c r="R166" s="113">
        <f t="shared" si="16"/>
        <v>0</v>
      </c>
      <c r="S166" s="113">
        <f t="shared" si="16"/>
        <v>0</v>
      </c>
      <c r="T166" s="114">
        <f t="shared" si="16"/>
        <v>0</v>
      </c>
      <c r="U166" s="113">
        <f t="shared" si="16"/>
        <v>0</v>
      </c>
      <c r="V166" s="115">
        <f t="shared" si="15"/>
        <v>0</v>
      </c>
    </row>
    <row r="167" spans="1:23" s="46" customFormat="1" ht="24" hidden="1" customHeight="1" x14ac:dyDescent="0.2">
      <c r="A167" s="47">
        <v>3</v>
      </c>
      <c r="B167" s="48">
        <v>1</v>
      </c>
      <c r="C167" s="48">
        <v>1</v>
      </c>
      <c r="D167" s="48">
        <v>1</v>
      </c>
      <c r="E167" s="49" t="s">
        <v>26</v>
      </c>
      <c r="F167" s="50" t="s">
        <v>186</v>
      </c>
      <c r="G167" s="51"/>
      <c r="H167" s="51"/>
      <c r="I167" s="51"/>
      <c r="J167" s="52">
        <v>0</v>
      </c>
      <c r="K167" s="52">
        <v>0</v>
      </c>
      <c r="L167" s="52"/>
      <c r="M167" s="52"/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/>
      <c r="T167" s="54"/>
      <c r="U167" s="52"/>
      <c r="V167" s="55">
        <f t="shared" si="15"/>
        <v>0</v>
      </c>
    </row>
    <row r="168" spans="1:23" s="46" customFormat="1" ht="24" hidden="1" customHeight="1" x14ac:dyDescent="0.2">
      <c r="A168" s="47"/>
      <c r="B168" s="48"/>
      <c r="C168" s="48"/>
      <c r="D168" s="48"/>
      <c r="E168" s="49"/>
      <c r="F168" s="50"/>
      <c r="G168" s="51"/>
      <c r="H168" s="51"/>
      <c r="I168" s="52"/>
      <c r="J168" s="50"/>
      <c r="K168" s="52"/>
      <c r="L168" s="52"/>
      <c r="M168" s="52"/>
      <c r="N168" s="52"/>
      <c r="O168" s="52"/>
      <c r="P168" s="52"/>
      <c r="Q168" s="52"/>
      <c r="R168" s="52"/>
      <c r="S168" s="52"/>
      <c r="T168" s="54"/>
      <c r="U168" s="52"/>
      <c r="V168" s="55">
        <f t="shared" si="15"/>
        <v>0</v>
      </c>
    </row>
    <row r="169" spans="1:23" s="46" customFormat="1" ht="24" hidden="1" customHeight="1" x14ac:dyDescent="0.2">
      <c r="A169" s="109"/>
      <c r="B169" s="110"/>
      <c r="C169" s="110"/>
      <c r="D169" s="110"/>
      <c r="E169" s="111"/>
      <c r="F169" s="112" t="s">
        <v>187</v>
      </c>
      <c r="G169" s="125"/>
      <c r="H169" s="125"/>
      <c r="I169" s="126"/>
      <c r="J169" s="113">
        <f t="shared" ref="J169:U169" si="17">SUM(J170:J170)</f>
        <v>0</v>
      </c>
      <c r="K169" s="113">
        <f t="shared" si="17"/>
        <v>0</v>
      </c>
      <c r="L169" s="113">
        <f t="shared" si="17"/>
        <v>0</v>
      </c>
      <c r="M169" s="113">
        <f t="shared" si="17"/>
        <v>0</v>
      </c>
      <c r="N169" s="113">
        <f t="shared" si="17"/>
        <v>0</v>
      </c>
      <c r="O169" s="113">
        <f t="shared" si="17"/>
        <v>0</v>
      </c>
      <c r="P169" s="113">
        <f t="shared" si="17"/>
        <v>0</v>
      </c>
      <c r="Q169" s="113">
        <f t="shared" si="17"/>
        <v>0</v>
      </c>
      <c r="R169" s="113">
        <f t="shared" si="17"/>
        <v>0</v>
      </c>
      <c r="S169" s="113">
        <f t="shared" si="17"/>
        <v>0</v>
      </c>
      <c r="T169" s="114">
        <f t="shared" si="17"/>
        <v>0</v>
      </c>
      <c r="U169" s="113">
        <f t="shared" si="17"/>
        <v>0</v>
      </c>
      <c r="V169" s="115">
        <f t="shared" si="15"/>
        <v>0</v>
      </c>
    </row>
    <row r="170" spans="1:23" s="46" customFormat="1" ht="24" hidden="1" customHeight="1" x14ac:dyDescent="0.2">
      <c r="A170" s="47">
        <v>4</v>
      </c>
      <c r="B170" s="48">
        <v>2</v>
      </c>
      <c r="C170" s="48">
        <v>1</v>
      </c>
      <c r="D170" s="48">
        <v>5</v>
      </c>
      <c r="E170" s="49" t="s">
        <v>26</v>
      </c>
      <c r="F170" s="127" t="s">
        <v>188</v>
      </c>
      <c r="G170" s="57"/>
      <c r="H170" s="57"/>
      <c r="I170" s="128"/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/>
      <c r="S170" s="52"/>
      <c r="T170" s="54"/>
      <c r="U170" s="52"/>
      <c r="V170" s="55">
        <f t="shared" si="15"/>
        <v>0</v>
      </c>
    </row>
    <row r="171" spans="1:23" s="46" customFormat="1" ht="24" hidden="1" customHeight="1" x14ac:dyDescent="0.2">
      <c r="A171" s="47"/>
      <c r="B171" s="48"/>
      <c r="C171" s="48"/>
      <c r="D171" s="48"/>
      <c r="E171" s="49"/>
      <c r="F171" s="50"/>
      <c r="G171" s="51"/>
      <c r="H171" s="51"/>
      <c r="I171" s="52"/>
      <c r="J171" s="50"/>
      <c r="K171" s="52"/>
      <c r="L171" s="52"/>
      <c r="M171" s="52"/>
      <c r="N171" s="52"/>
      <c r="O171" s="52"/>
      <c r="P171" s="52"/>
      <c r="Q171" s="52"/>
      <c r="R171" s="52"/>
      <c r="S171" s="52"/>
      <c r="T171" s="54"/>
      <c r="U171" s="52"/>
      <c r="V171" s="55"/>
    </row>
    <row r="172" spans="1:23" s="46" customFormat="1" ht="24.75" customHeight="1" x14ac:dyDescent="0.2">
      <c r="A172" s="109"/>
      <c r="B172" s="110"/>
      <c r="C172" s="110"/>
      <c r="D172" s="110"/>
      <c r="E172" s="111"/>
      <c r="F172" s="112" t="s">
        <v>189</v>
      </c>
      <c r="G172" s="113">
        <f>SUM(G173)</f>
        <v>20000000</v>
      </c>
      <c r="H172" s="113">
        <f>SUM(H173)</f>
        <v>-10000000</v>
      </c>
      <c r="I172" s="113">
        <f>SUM(I173)</f>
        <v>10000000</v>
      </c>
      <c r="J172" s="113">
        <f>SUM(J173)</f>
        <v>0</v>
      </c>
      <c r="K172" s="113">
        <f t="shared" ref="K172:U172" si="18">SUM(K173)</f>
        <v>0</v>
      </c>
      <c r="L172" s="113">
        <f t="shared" si="18"/>
        <v>0</v>
      </c>
      <c r="M172" s="113">
        <f t="shared" si="18"/>
        <v>0</v>
      </c>
      <c r="N172" s="113">
        <f t="shared" si="18"/>
        <v>7560211.9699999997</v>
      </c>
      <c r="O172" s="113">
        <f t="shared" si="18"/>
        <v>0</v>
      </c>
      <c r="P172" s="113">
        <f t="shared" si="18"/>
        <v>1197529.6399999999</v>
      </c>
      <c r="Q172" s="113">
        <f t="shared" si="18"/>
        <v>0</v>
      </c>
      <c r="R172" s="113">
        <f t="shared" si="18"/>
        <v>0</v>
      </c>
      <c r="S172" s="113">
        <f t="shared" si="18"/>
        <v>0</v>
      </c>
      <c r="T172" s="114">
        <f t="shared" si="18"/>
        <v>0</v>
      </c>
      <c r="U172" s="113">
        <f t="shared" si="18"/>
        <v>0</v>
      </c>
      <c r="V172" s="115">
        <f t="shared" si="15"/>
        <v>8757741.6099999994</v>
      </c>
    </row>
    <row r="173" spans="1:23" s="46" customFormat="1" ht="24.75" customHeight="1" x14ac:dyDescent="0.2">
      <c r="A173" s="129" t="s">
        <v>190</v>
      </c>
      <c r="B173" s="48">
        <v>2</v>
      </c>
      <c r="C173" s="48">
        <v>2</v>
      </c>
      <c r="D173" s="48">
        <v>1</v>
      </c>
      <c r="E173" s="49" t="s">
        <v>26</v>
      </c>
      <c r="F173" s="50" t="s">
        <v>191</v>
      </c>
      <c r="G173" s="51">
        <v>20000000</v>
      </c>
      <c r="H173" s="51">
        <f>+'[1]PRESUP. EJEC. 2023'!D186</f>
        <v>-10000000</v>
      </c>
      <c r="I173" s="41">
        <f>+G173+H173</f>
        <v>10000000</v>
      </c>
      <c r="J173" s="52">
        <v>0</v>
      </c>
      <c r="K173" s="52">
        <v>0</v>
      </c>
      <c r="L173" s="52">
        <v>0</v>
      </c>
      <c r="M173" s="52">
        <v>0</v>
      </c>
      <c r="N173" s="52">
        <v>7560211.9699999997</v>
      </c>
      <c r="O173" s="52">
        <v>0</v>
      </c>
      <c r="P173" s="52">
        <v>1197529.6399999999</v>
      </c>
      <c r="Q173" s="52"/>
      <c r="R173" s="52"/>
      <c r="S173" s="52"/>
      <c r="T173" s="54"/>
      <c r="U173" s="52"/>
      <c r="V173" s="55">
        <f t="shared" si="15"/>
        <v>8757741.6099999994</v>
      </c>
      <c r="W173" s="97"/>
    </row>
    <row r="174" spans="1:23" s="46" customFormat="1" ht="11.25" customHeight="1" thickBot="1" x14ac:dyDescent="0.25">
      <c r="A174" s="61"/>
      <c r="B174" s="64"/>
      <c r="C174" s="64"/>
      <c r="D174" s="64"/>
      <c r="E174" s="64"/>
      <c r="F174" s="64"/>
      <c r="G174" s="65"/>
      <c r="H174" s="65"/>
      <c r="I174" s="66"/>
      <c r="J174" s="64"/>
      <c r="K174" s="66"/>
      <c r="L174" s="66"/>
      <c r="M174" s="66"/>
      <c r="N174" s="66"/>
      <c r="O174" s="66"/>
      <c r="P174" s="66"/>
      <c r="Q174" s="66"/>
      <c r="R174" s="66"/>
      <c r="S174" s="66"/>
      <c r="T174" s="68"/>
      <c r="U174" s="66"/>
      <c r="V174" s="69"/>
      <c r="W174" s="45"/>
    </row>
    <row r="175" spans="1:23" s="46" customFormat="1" ht="24.75" customHeight="1" thickBot="1" x14ac:dyDescent="0.25">
      <c r="A175" s="130" t="s">
        <v>192</v>
      </c>
      <c r="B175" s="131"/>
      <c r="C175" s="131"/>
      <c r="D175" s="131"/>
      <c r="E175" s="131"/>
      <c r="F175" s="131"/>
      <c r="G175" s="78">
        <f t="shared" ref="G175:V175" si="19">SUM(G172+G169+G166+G162+G157+G135+G131+G113+G78+G31+G8)</f>
        <v>1108517388</v>
      </c>
      <c r="H175" s="78">
        <f t="shared" si="19"/>
        <v>3813453383.21</v>
      </c>
      <c r="I175" s="78">
        <f t="shared" si="19"/>
        <v>4921970771.21</v>
      </c>
      <c r="J175" s="78">
        <f t="shared" si="19"/>
        <v>337329571.88999999</v>
      </c>
      <c r="K175" s="78">
        <f t="shared" si="19"/>
        <v>336402594.05000001</v>
      </c>
      <c r="L175" s="78">
        <f t="shared" si="19"/>
        <v>305162813.66000003</v>
      </c>
      <c r="M175" s="78">
        <f t="shared" si="19"/>
        <v>268627510.00999999</v>
      </c>
      <c r="N175" s="78">
        <f t="shared" si="19"/>
        <v>208660309.13</v>
      </c>
      <c r="O175" s="78">
        <f t="shared" si="19"/>
        <v>203052566.30000001</v>
      </c>
      <c r="P175" s="78">
        <f t="shared" si="19"/>
        <v>255824546.50999996</v>
      </c>
      <c r="Q175" s="78">
        <f t="shared" si="19"/>
        <v>0</v>
      </c>
      <c r="R175" s="78">
        <f t="shared" si="19"/>
        <v>0</v>
      </c>
      <c r="S175" s="78">
        <f t="shared" si="19"/>
        <v>0</v>
      </c>
      <c r="T175" s="78">
        <f t="shared" si="19"/>
        <v>0</v>
      </c>
      <c r="U175" s="78">
        <f t="shared" si="19"/>
        <v>0</v>
      </c>
      <c r="V175" s="81">
        <f t="shared" si="19"/>
        <v>1915059911.55</v>
      </c>
      <c r="W175" s="45"/>
    </row>
    <row r="176" spans="1:23" x14ac:dyDescent="0.25">
      <c r="A176" s="12"/>
      <c r="B176" s="11"/>
      <c r="C176" s="11"/>
      <c r="D176" s="11"/>
      <c r="E176" s="11"/>
      <c r="F176" s="11"/>
      <c r="G176" s="8"/>
      <c r="H176" s="8"/>
      <c r="I176" s="8"/>
      <c r="J176" s="132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G177" s="8"/>
      <c r="H177" s="8"/>
      <c r="I177" s="8"/>
      <c r="J177" s="132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33"/>
      <c r="H178" s="134"/>
      <c r="I178" s="133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33"/>
      <c r="H179" s="135"/>
      <c r="I179" s="133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33"/>
      <c r="H180" s="133"/>
      <c r="I180" s="133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32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33"/>
      <c r="H181" s="133"/>
      <c r="I181" s="133"/>
      <c r="J181" s="11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132"/>
    </row>
    <row r="182" spans="1:22" ht="28.5" customHeight="1" x14ac:dyDescent="0.25">
      <c r="A182" s="12"/>
      <c r="B182" s="11"/>
      <c r="C182" s="136"/>
      <c r="D182" s="136"/>
      <c r="E182" s="137" t="s">
        <v>193</v>
      </c>
      <c r="F182" s="137"/>
      <c r="G182" s="137"/>
      <c r="H182" s="8"/>
      <c r="I182" s="136"/>
      <c r="J182" s="136"/>
      <c r="K182" s="138"/>
      <c r="L182" s="138"/>
      <c r="M182" s="138"/>
      <c r="N182" s="138" t="s">
        <v>194</v>
      </c>
      <c r="O182" s="138"/>
      <c r="P182" s="138"/>
      <c r="Q182" s="136"/>
      <c r="R182" s="136"/>
      <c r="S182" s="136"/>
      <c r="T182" s="136"/>
      <c r="U182" s="136"/>
      <c r="V182" s="136"/>
    </row>
    <row r="183" spans="1:22" ht="18" customHeight="1" x14ac:dyDescent="0.3">
      <c r="A183" s="12"/>
      <c r="B183" s="11"/>
      <c r="C183" s="139"/>
      <c r="D183" s="139"/>
      <c r="E183" s="139"/>
      <c r="F183" s="140" t="s">
        <v>195</v>
      </c>
      <c r="G183" s="140"/>
      <c r="H183" s="8"/>
      <c r="I183" s="141"/>
      <c r="J183" s="141"/>
      <c r="K183" s="142"/>
      <c r="L183" s="142"/>
      <c r="M183" s="142"/>
      <c r="N183" s="142" t="s">
        <v>196</v>
      </c>
      <c r="O183" s="142"/>
      <c r="P183" s="142"/>
      <c r="Q183" s="141"/>
      <c r="R183" s="141"/>
      <c r="S183" s="141"/>
      <c r="T183" s="141"/>
      <c r="U183" s="141"/>
      <c r="V183" s="141"/>
    </row>
    <row r="184" spans="1:22" ht="18" customHeight="1" x14ac:dyDescent="0.25">
      <c r="A184" s="12"/>
      <c r="B184" s="141"/>
      <c r="C184" s="141"/>
      <c r="D184" s="141"/>
      <c r="E184" s="141"/>
      <c r="F184" s="143"/>
      <c r="G184" s="143"/>
      <c r="H184" s="143"/>
      <c r="I184" s="143"/>
      <c r="J184" s="143"/>
      <c r="K184" s="144"/>
      <c r="L184" s="144"/>
      <c r="M184" s="144"/>
      <c r="N184" s="144"/>
      <c r="O184" s="144"/>
      <c r="P184" s="141"/>
      <c r="Q184" s="141"/>
      <c r="R184" s="141"/>
      <c r="S184" s="141"/>
      <c r="T184" s="141"/>
      <c r="U184" s="141"/>
      <c r="V184" s="141"/>
    </row>
    <row r="185" spans="1:22" ht="18" customHeight="1" x14ac:dyDescent="0.25">
      <c r="A185" s="12"/>
      <c r="B185" s="141"/>
      <c r="C185" s="141"/>
      <c r="D185" s="141"/>
      <c r="E185" s="141"/>
      <c r="F185" s="143"/>
      <c r="G185" s="143"/>
      <c r="H185" s="143"/>
      <c r="I185" s="143"/>
      <c r="J185" s="143"/>
      <c r="K185" s="144"/>
      <c r="L185" s="144"/>
      <c r="M185" s="144"/>
      <c r="N185" s="144"/>
      <c r="O185" s="144"/>
      <c r="P185" s="141"/>
      <c r="Q185" s="141"/>
      <c r="R185" s="141"/>
      <c r="S185" s="141"/>
      <c r="T185" s="141"/>
      <c r="U185" s="141"/>
      <c r="V185" s="141"/>
    </row>
    <row r="186" spans="1:22" ht="18" customHeight="1" x14ac:dyDescent="0.25">
      <c r="A186" s="12"/>
      <c r="B186" s="141"/>
      <c r="C186" s="141"/>
      <c r="D186" s="141"/>
      <c r="E186" s="141"/>
      <c r="F186" s="143"/>
      <c r="G186" s="143"/>
      <c r="H186" s="143"/>
      <c r="I186" s="143"/>
      <c r="J186" s="143"/>
      <c r="K186" s="144"/>
      <c r="L186" s="144"/>
      <c r="M186" s="144"/>
      <c r="N186" s="144"/>
      <c r="O186" s="144"/>
      <c r="P186" s="141"/>
      <c r="Q186" s="141"/>
      <c r="R186" s="141"/>
      <c r="S186" s="141"/>
      <c r="T186" s="141"/>
      <c r="U186" s="141"/>
      <c r="V186" s="141"/>
    </row>
    <row r="187" spans="1:22" ht="12.75" customHeight="1" x14ac:dyDescent="0.25">
      <c r="A187" s="12"/>
      <c r="B187" s="145"/>
      <c r="C187" s="145"/>
      <c r="D187" s="145"/>
      <c r="E187" s="145"/>
      <c r="F187" s="145"/>
      <c r="G187" s="146"/>
      <c r="H187" s="147"/>
      <c r="I187" s="147"/>
      <c r="J187" s="141"/>
      <c r="K187" s="141"/>
      <c r="L187" s="141"/>
      <c r="M187" s="141"/>
      <c r="N187" s="141"/>
      <c r="O187" s="145"/>
      <c r="P187" s="146"/>
      <c r="Q187" s="146"/>
      <c r="R187" s="146"/>
      <c r="S187" s="146"/>
      <c r="T187" s="148"/>
      <c r="U187" s="146"/>
      <c r="V187" s="145"/>
    </row>
    <row r="188" spans="1:22" ht="12.75" customHeight="1" x14ac:dyDescent="0.25">
      <c r="A188" s="12"/>
      <c r="B188" s="145"/>
      <c r="C188" s="145"/>
      <c r="D188" s="145"/>
      <c r="E188" s="145"/>
      <c r="F188" s="145"/>
      <c r="G188" s="146"/>
      <c r="H188" s="147"/>
      <c r="I188" s="147"/>
      <c r="J188" s="149"/>
      <c r="K188" s="145"/>
      <c r="L188" s="145"/>
      <c r="M188" s="145"/>
      <c r="N188" s="145"/>
      <c r="O188" s="145"/>
      <c r="P188" s="146"/>
      <c r="Q188" s="146"/>
      <c r="R188" s="146"/>
      <c r="S188" s="146"/>
      <c r="T188" s="148"/>
      <c r="U188" s="146"/>
      <c r="V188" s="145"/>
    </row>
    <row r="189" spans="1:22" ht="24" customHeight="1" x14ac:dyDescent="0.25">
      <c r="A189" s="150" t="s">
        <v>197</v>
      </c>
      <c r="B189" s="150"/>
      <c r="C189" s="150"/>
      <c r="D189" s="150"/>
      <c r="E189" s="150"/>
      <c r="F189" s="150"/>
      <c r="G189" s="136"/>
      <c r="H189" s="136"/>
      <c r="I189" s="138" t="s">
        <v>198</v>
      </c>
      <c r="J189" s="138"/>
      <c r="K189" s="138"/>
      <c r="L189" s="138"/>
      <c r="M189" s="151"/>
      <c r="N189" s="11"/>
      <c r="O189" s="11"/>
      <c r="P189" s="11"/>
      <c r="Q189" s="11"/>
      <c r="R189" s="11"/>
      <c r="S189" s="151"/>
      <c r="T189" s="151"/>
      <c r="U189" s="151"/>
      <c r="V189" s="151"/>
    </row>
    <row r="190" spans="1:22" ht="24" customHeight="1" x14ac:dyDescent="0.25">
      <c r="A190" s="149" t="s">
        <v>199</v>
      </c>
      <c r="B190" s="149"/>
      <c r="C190" s="149"/>
      <c r="D190" s="149"/>
      <c r="E190" s="149"/>
      <c r="F190" s="149"/>
      <c r="G190" s="152"/>
      <c r="H190" s="152"/>
      <c r="I190" s="153" t="s">
        <v>200</v>
      </c>
      <c r="J190" s="153"/>
      <c r="K190" s="153"/>
      <c r="L190" s="153"/>
      <c r="M190" s="152"/>
      <c r="N190" s="11"/>
      <c r="O190" s="11"/>
      <c r="P190" s="11"/>
      <c r="Q190" s="11"/>
      <c r="R190" s="11"/>
      <c r="S190" s="152"/>
      <c r="T190" s="152"/>
      <c r="U190" s="152"/>
      <c r="V190" s="152"/>
    </row>
    <row r="191" spans="1:22" ht="20.25" customHeight="1" x14ac:dyDescent="0.25">
      <c r="A191" s="154"/>
      <c r="B191" s="154"/>
      <c r="C191" s="154"/>
      <c r="D191" s="154"/>
      <c r="E191" s="154"/>
      <c r="F191" s="154"/>
      <c r="G191" s="155"/>
      <c r="H191" s="156"/>
      <c r="I191" s="156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</row>
    <row r="192" spans="1:22" ht="28.5" customHeight="1" x14ac:dyDescent="0.25">
      <c r="A192" s="158"/>
      <c r="B192" s="158"/>
      <c r="C192" s="158"/>
      <c r="D192" s="158"/>
      <c r="E192" s="158"/>
      <c r="F192" s="158"/>
      <c r="G192" s="159"/>
      <c r="H192" s="160"/>
      <c r="I192" s="160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</row>
    <row r="193" spans="1:22" ht="28.5" customHeight="1" x14ac:dyDescent="0.25">
      <c r="A193" s="12"/>
      <c r="B193" s="11"/>
      <c r="C193" s="11"/>
      <c r="D193" s="11"/>
      <c r="E193" s="11"/>
      <c r="F193" s="11"/>
      <c r="I193" s="8"/>
      <c r="J193" s="11"/>
      <c r="K193" s="8"/>
      <c r="L193" s="8"/>
      <c r="M193" s="8"/>
      <c r="N193" s="9"/>
      <c r="O193" s="8"/>
      <c r="P193" s="8"/>
      <c r="Q193" s="8"/>
      <c r="R193" s="8"/>
      <c r="S193" s="8"/>
      <c r="T193" s="10"/>
      <c r="U193" s="8"/>
      <c r="V193" s="11"/>
    </row>
    <row r="194" spans="1:22" ht="28.5" customHeight="1" x14ac:dyDescent="0.25">
      <c r="A194" s="11"/>
      <c r="B194" s="11"/>
      <c r="C194" s="11"/>
      <c r="D194" s="11"/>
      <c r="E194" s="11"/>
      <c r="F194" s="11"/>
      <c r="I194" s="8"/>
      <c r="J194" s="11"/>
      <c r="K194" s="11"/>
      <c r="L194" s="8"/>
      <c r="M194" s="8"/>
      <c r="N194" s="9"/>
      <c r="O194" s="8"/>
      <c r="P194" s="8"/>
      <c r="Q194" s="8"/>
      <c r="R194" s="8"/>
      <c r="S194" s="8"/>
      <c r="T194" s="10"/>
      <c r="U194" s="8"/>
      <c r="V194" s="11"/>
    </row>
  </sheetData>
  <mergeCells count="17">
    <mergeCell ref="A192:F192"/>
    <mergeCell ref="J192:V192"/>
    <mergeCell ref="F183:G183"/>
    <mergeCell ref="K183:M183"/>
    <mergeCell ref="N183:P183"/>
    <mergeCell ref="I189:L189"/>
    <mergeCell ref="I190:L190"/>
    <mergeCell ref="A191:F191"/>
    <mergeCell ref="J191:V191"/>
    <mergeCell ref="F1:V2"/>
    <mergeCell ref="E4:V4"/>
    <mergeCell ref="E5:V5"/>
    <mergeCell ref="E6:V6"/>
    <mergeCell ref="A175:F175"/>
    <mergeCell ref="E182:G182"/>
    <mergeCell ref="K182:M182"/>
    <mergeCell ref="N182:P182"/>
  </mergeCells>
  <printOptions horizontalCentered="1"/>
  <pageMargins left="0" right="0" top="0.19685039370078741" bottom="0.19685039370078741" header="0.19685039370078741" footer="0.19685039370078741"/>
  <pageSetup scale="49" orientation="portrait" r:id="rId1"/>
  <headerFooter>
    <oddFooter>&amp;C&amp;P</oddFooter>
  </headerFooter>
  <rowBreaks count="4" manualBreakCount="4">
    <brk id="30" max="16383" man="1"/>
    <brk id="77" max="18" man="1"/>
    <brk id="112" max="16383" man="1"/>
    <brk id="19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2023-08-08T12:07:40Z</dcterms:created>
  <dcterms:modified xsi:type="dcterms:W3CDTF">2023-08-08T12:08:12Z</dcterms:modified>
</cp:coreProperties>
</file>