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293\Downloads\"/>
    </mc:Choice>
  </mc:AlternateContent>
  <xr:revisionPtr revIDLastSave="0" documentId="8_{EB2F372E-62F5-401E-BA92-3755D94EF6BF}" xr6:coauthVersionLast="36" xr6:coauthVersionMax="36" xr10:uidLastSave="{00000000-0000-0000-0000-000000000000}"/>
  <bookViews>
    <workbookView xWindow="0" yWindow="0" windowWidth="20490" windowHeight="7545" xr2:uid="{CF995BE1-51C7-432D-9BEF-3D849EBFE126}"/>
  </bookViews>
  <sheets>
    <sheet name="EJEC. 2021" sheetId="1" r:id="rId1"/>
  </sheets>
  <definedNames>
    <definedName name="_xlnm.Print_Area" localSheetId="0">'EJEC. 2021'!$A$1:$S$178</definedName>
    <definedName name="_xlnm.Print_Titles" localSheetId="0">'EJEC. 2021'!$1:$7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5" i="1" l="1"/>
  <c r="R164" i="1"/>
  <c r="R167" i="1" s="1"/>
  <c r="Q164" i="1"/>
  <c r="Q167" i="1" s="1"/>
  <c r="P164" i="1"/>
  <c r="O164" i="1"/>
  <c r="N164" i="1"/>
  <c r="M164" i="1"/>
  <c r="M167" i="1" s="1"/>
  <c r="L164" i="1"/>
  <c r="L167" i="1" s="1"/>
  <c r="K164" i="1"/>
  <c r="J164" i="1"/>
  <c r="I164" i="1"/>
  <c r="I167" i="1" s="1"/>
  <c r="H164" i="1"/>
  <c r="G164" i="1"/>
  <c r="G167" i="1" s="1"/>
  <c r="S162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S161" i="1" s="1"/>
  <c r="S160" i="1"/>
  <c r="S159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S158" i="1" s="1"/>
  <c r="S156" i="1"/>
  <c r="S155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S154" i="1" s="1"/>
  <c r="S152" i="1"/>
  <c r="G152" i="1"/>
  <c r="S151" i="1"/>
  <c r="S150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S149" i="1" s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P133" i="1"/>
  <c r="O133" i="1"/>
  <c r="S133" i="1" s="1"/>
  <c r="S132" i="1"/>
  <c r="O131" i="1"/>
  <c r="S131" i="1" s="1"/>
  <c r="S130" i="1" s="1"/>
  <c r="R130" i="1"/>
  <c r="Q130" i="1"/>
  <c r="P130" i="1"/>
  <c r="N130" i="1"/>
  <c r="M130" i="1"/>
  <c r="L130" i="1"/>
  <c r="K130" i="1"/>
  <c r="J130" i="1"/>
  <c r="I130" i="1"/>
  <c r="H130" i="1"/>
  <c r="G130" i="1"/>
  <c r="S128" i="1"/>
  <c r="S127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S126" i="1" s="1"/>
  <c r="S124" i="1"/>
  <c r="S123" i="1"/>
  <c r="S122" i="1"/>
  <c r="S121" i="1"/>
  <c r="S120" i="1"/>
  <c r="S119" i="1"/>
  <c r="O118" i="1"/>
  <c r="G118" i="1"/>
  <c r="S118" i="1" s="1"/>
  <c r="S107" i="1" s="1"/>
  <c r="S117" i="1"/>
  <c r="S116" i="1"/>
  <c r="S115" i="1"/>
  <c r="S114" i="1"/>
  <c r="S113" i="1"/>
  <c r="S112" i="1"/>
  <c r="S111" i="1"/>
  <c r="S110" i="1"/>
  <c r="S109" i="1"/>
  <c r="S108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L105" i="1"/>
  <c r="S105" i="1" s="1"/>
  <c r="S104" i="1"/>
  <c r="S103" i="1"/>
  <c r="S102" i="1"/>
  <c r="S101" i="1"/>
  <c r="S100" i="1"/>
  <c r="S99" i="1"/>
  <c r="S98" i="1"/>
  <c r="S97" i="1"/>
  <c r="S96" i="1"/>
  <c r="S95" i="1"/>
  <c r="J94" i="1"/>
  <c r="S94" i="1" s="1"/>
  <c r="H93" i="1"/>
  <c r="S93" i="1" s="1"/>
  <c r="S92" i="1"/>
  <c r="S91" i="1"/>
  <c r="S90" i="1"/>
  <c r="S89" i="1"/>
  <c r="K88" i="1"/>
  <c r="S88" i="1" s="1"/>
  <c r="S87" i="1"/>
  <c r="S86" i="1"/>
  <c r="S85" i="1"/>
  <c r="S84" i="1"/>
  <c r="S83" i="1"/>
  <c r="S82" i="1"/>
  <c r="S81" i="1"/>
  <c r="N80" i="1"/>
  <c r="K80" i="1"/>
  <c r="S80" i="1" s="1"/>
  <c r="S79" i="1"/>
  <c r="S78" i="1"/>
  <c r="S77" i="1"/>
  <c r="S76" i="1"/>
  <c r="S75" i="1"/>
  <c r="S74" i="1"/>
  <c r="L74" i="1"/>
  <c r="R73" i="1"/>
  <c r="Q73" i="1"/>
  <c r="P73" i="1"/>
  <c r="O73" i="1"/>
  <c r="N73" i="1"/>
  <c r="M73" i="1"/>
  <c r="L73" i="1"/>
  <c r="K73" i="1"/>
  <c r="I73" i="1"/>
  <c r="G73" i="1"/>
  <c r="S71" i="1"/>
  <c r="S70" i="1"/>
  <c r="S69" i="1"/>
  <c r="S68" i="1"/>
  <c r="S67" i="1"/>
  <c r="S66" i="1"/>
  <c r="S65" i="1"/>
  <c r="S64" i="1"/>
  <c r="S63" i="1"/>
  <c r="S62" i="1"/>
  <c r="S61" i="1"/>
  <c r="S60" i="1"/>
  <c r="K59" i="1"/>
  <c r="K28" i="1" s="1"/>
  <c r="J59" i="1"/>
  <c r="H59" i="1"/>
  <c r="S59" i="1" s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P36" i="1"/>
  <c r="H36" i="1"/>
  <c r="S36" i="1" s="1"/>
  <c r="S35" i="1"/>
  <c r="S34" i="1"/>
  <c r="S33" i="1"/>
  <c r="S32" i="1"/>
  <c r="S31" i="1"/>
  <c r="S30" i="1"/>
  <c r="S29" i="1"/>
  <c r="R28" i="1"/>
  <c r="Q28" i="1"/>
  <c r="P28" i="1"/>
  <c r="O28" i="1"/>
  <c r="N28" i="1"/>
  <c r="M28" i="1"/>
  <c r="L28" i="1"/>
  <c r="J28" i="1"/>
  <c r="I28" i="1"/>
  <c r="H28" i="1"/>
  <c r="G28" i="1"/>
  <c r="S28" i="1" s="1"/>
  <c r="S26" i="1"/>
  <c r="S25" i="1"/>
  <c r="S24" i="1"/>
  <c r="S23" i="1"/>
  <c r="S22" i="1"/>
  <c r="S21" i="1"/>
  <c r="S20" i="1"/>
  <c r="N20" i="1"/>
  <c r="S19" i="1"/>
  <c r="N18" i="1"/>
  <c r="S18" i="1" s="1"/>
  <c r="S17" i="1"/>
  <c r="S16" i="1"/>
  <c r="S15" i="1"/>
  <c r="S14" i="1"/>
  <c r="K14" i="1"/>
  <c r="S13" i="1"/>
  <c r="S12" i="1"/>
  <c r="S11" i="1"/>
  <c r="P10" i="1"/>
  <c r="P8" i="1" s="1"/>
  <c r="O10" i="1"/>
  <c r="K10" i="1"/>
  <c r="S10" i="1" s="1"/>
  <c r="S9" i="1"/>
  <c r="R8" i="1"/>
  <c r="Q8" i="1"/>
  <c r="O8" i="1"/>
  <c r="M8" i="1"/>
  <c r="L8" i="1"/>
  <c r="K8" i="1"/>
  <c r="J8" i="1"/>
  <c r="I8" i="1"/>
  <c r="H8" i="1"/>
  <c r="G8" i="1"/>
  <c r="P167" i="1" l="1"/>
  <c r="K167" i="1"/>
  <c r="N8" i="1"/>
  <c r="S8" i="1" s="1"/>
  <c r="H73" i="1"/>
  <c r="H167" i="1" s="1"/>
  <c r="J73" i="1"/>
  <c r="J167" i="1" s="1"/>
  <c r="O130" i="1"/>
  <c r="O167" i="1" s="1"/>
  <c r="S164" i="1"/>
  <c r="S73" i="1" l="1"/>
  <c r="N167" i="1"/>
  <c r="S167" i="1"/>
</calcChain>
</file>

<file path=xl/sharedStrings.xml><?xml version="1.0" encoding="utf-8"?>
<sst xmlns="http://schemas.openxmlformats.org/spreadsheetml/2006/main" count="317" uniqueCount="188">
  <si>
    <t>LIGA MUNICIPAL DOMINICANA</t>
  </si>
  <si>
    <t xml:space="preserve">     EJECUCION PRESUPUESTARIA DE GASTOS Y</t>
  </si>
  <si>
    <t xml:space="preserve"> APLICACIONES FINANCIERA CORRESPONDIENTES AL MES DE OCTUBRE</t>
  </si>
  <si>
    <t>TIPO</t>
  </si>
  <si>
    <t>CONCEPTO</t>
  </si>
  <si>
    <t>CTA</t>
  </si>
  <si>
    <t>SUBCTA</t>
  </si>
  <si>
    <t>AUX.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</si>
  <si>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</si>
  <si>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</si>
  <si>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</si>
  <si>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</si>
  <si>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</si>
  <si>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</si>
  <si>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</si>
  <si>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</si>
  <si>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</si>
  <si>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</si>
  <si>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</si>
  <si>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</si>
  <si>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</si>
  <si>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</si>
  <si>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</si>
  <si>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</si>
  <si>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</si>
  <si>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S. PERSONAL  CONTRAT. (NOMINAL)</t>
  </si>
  <si>
    <t>06</t>
  </si>
  <si>
    <t>JORNALEROS</t>
  </si>
  <si>
    <t>SUELDOS FIJOS EN TRAMITE DE PENSIONES</t>
  </si>
  <si>
    <t>REGALIA PASCUAL</t>
  </si>
  <si>
    <t>03</t>
  </si>
  <si>
    <t>PRESTACIONES LAB. POR DESVINC.</t>
  </si>
  <si>
    <t>COMP. HORAS EXTRAS</t>
  </si>
  <si>
    <t>05</t>
  </si>
  <si>
    <t>COMP.  POR SERV. DE SEGURIDAD</t>
  </si>
  <si>
    <t>COMP.  POR  RESULTADO</t>
  </si>
  <si>
    <t>08</t>
  </si>
  <si>
    <t>COMPENSACIONES ESPECIALES</t>
  </si>
  <si>
    <t>09</t>
  </si>
  <si>
    <t>BONO POR DESEMPEÑO</t>
  </si>
  <si>
    <t>DIETAS EN EL PAIS</t>
  </si>
  <si>
    <t>GASTOS DE REPRESENT.</t>
  </si>
  <si>
    <t>02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</si>
  <si>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</si>
  <si>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</si>
  <si>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</si>
  <si>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</si>
  <si>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</si>
  <si>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</si>
  <si>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</si>
  <si>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</si>
  <si>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</si>
  <si>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TELEFAX Y CORREOS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</si>
  <si>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</si>
  <si>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</si>
  <si>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</si>
  <si>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</si>
  <si>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</si>
  <si>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</si>
  <si>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</si>
  <si>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</si>
  <si>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</si>
  <si>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</si>
  <si>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</si>
  <si>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</si>
  <si>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</si>
  <si>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ALQ. MAQ Y EQUIPOS DE COMUNICACIÓN</t>
  </si>
  <si>
    <t>ALQ. MAQ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</si>
  <si>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</si>
  <si>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</si>
  <si>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</si>
  <si>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</si>
  <si>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</si>
  <si>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</si>
  <si>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</si>
  <si>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</si>
  <si>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</si>
  <si>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</si>
  <si>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</si>
  <si>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GASTOS JUDICIALES</t>
  </si>
  <si>
    <t>COMISION Y GASTOS BANCARIOS</t>
  </si>
  <si>
    <t>SERVICIOS FUNERARIOS Y GASTOS CONEXOS</t>
  </si>
  <si>
    <t>LAVANDERIA</t>
  </si>
  <si>
    <t>LIMPIEZA E HIGIENE</t>
  </si>
  <si>
    <t>EVENTOS GENERALES</t>
  </si>
  <si>
    <t>FESTIVIDADES</t>
  </si>
  <si>
    <t>ACTUACIONES DEPORTIVAS</t>
  </si>
  <si>
    <t>ACTUACIONES ARTISTICAS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</si>
  <si>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</si>
  <si>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</si>
  <si>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</si>
  <si>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</si>
  <si>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</si>
  <si>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</si>
  <si>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</si>
  <si>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</si>
  <si>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</si>
  <si>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</si>
  <si>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</si>
  <si>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</si>
  <si>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</si>
  <si>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</si>
  <si>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</si>
  <si>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</si>
  <si>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</si>
  <si>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</si>
  <si>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</si>
  <si>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</si>
  <si>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</si>
  <si>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</si>
  <si>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</si>
  <si>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</si>
  <si>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</si>
  <si>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</si>
  <si>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</si>
  <si>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</si>
  <si>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</si>
  <si>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INSECTICIDAS, FUMIGANTES Y OTROS</t>
  </si>
  <si>
    <t>ACEITE Y GRASAS</t>
  </si>
  <si>
    <t>LUBRICANTES</t>
  </si>
  <si>
    <t>PINTURAS, LACAS, BARNIES,DILUYENTES Y ABSORBENTES DE PINTURAS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</si>
  <si>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</si>
  <si>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</si>
  <si>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</si>
  <si>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</si>
  <si>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</si>
  <si>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</si>
  <si>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</si>
  <si>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</si>
  <si>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</si>
  <si>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</si>
  <si>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</si>
  <si>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</si>
  <si>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</si>
  <si>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</si>
  <si>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</si>
  <si>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OTRAS TRANSF. CTES. A  INST. DE SEG. SOC.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</si>
  <si>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</si>
  <si>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</si>
  <si>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</si>
  <si>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</si>
  <si>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</si>
  <si>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</si>
  <si>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</si>
  <si>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</si>
  <si>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</si>
  <si>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</si>
  <si>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</si>
  <si>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</si>
  <si>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</si>
  <si>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</si>
  <si>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</si>
  <si>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</si>
  <si>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</si>
  <si>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</si>
  <si>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</si>
  <si>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</si>
  <si>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</si>
  <si>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OTROS EQUIPOS DE TRANSPORTE</t>
  </si>
  <si>
    <t>MAQUINARIA Y EQUIPO INDUSTRIAL</t>
  </si>
  <si>
    <t xml:space="preserve">EQUIPO DE COMUNIC., TELCOMUNIC. Y SEÑALAMIENTO </t>
  </si>
  <si>
    <t>HERRAMIENTAS Y MAQUINARIAS</t>
  </si>
  <si>
    <t>OTROS EQUIPOS</t>
  </si>
  <si>
    <t>EQUIPOS DE SEGURADAD</t>
  </si>
  <si>
    <t>MARCAS Y PATENTES</t>
  </si>
  <si>
    <t>TERRENOS RURALES SIN MEJORAS</t>
  </si>
  <si>
    <t>OBRAS</t>
  </si>
  <si>
    <t>OBRA PARA EDIFICACION NO RESIDENCIAL</t>
  </si>
  <si>
    <t>OBRAS PARA EDIF. Y OTRAS ESTRUCTURAS</t>
  </si>
  <si>
    <t>OBRAS HIDRAULICAS Y SANITARIA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</si>
  <si>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</si>
  <si>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</si>
  <si>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</si>
  <si>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</si>
  <si>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</si>
  <si>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</si>
  <si>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</si>
  <si>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</si>
  <si>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</si>
  <si>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</si>
  <si>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</si>
  <si>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</si>
  <si>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</si>
  <si>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</si>
  <si>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t xml:space="preserve">LIC. CLARISSA DE LEON </t>
  </si>
  <si>
    <t>LIC. SULEIKA RUIZ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</si>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</sst>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</font>
    <font>
      <b/>
      <sz val="2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u val="doubleAccounting"/>
      <sz val="13"/>
      <name val="Arial"/>
      <family val="2"/>
    </font>
    <font>
      <sz val="13"/>
      <name val="Arial"/>
      <family val="2"/>
    </font>
    <font>
      <b/>
      <u val="double"/>
      <sz val="13"/>
      <name val="Arial"/>
      <family val="2"/>
    </font>
    <font>
      <b/>
      <u/>
      <sz val="16"/>
      <color theme="1"/>
      <name val="Times New Roman"/>
      <family val="1"/>
    </font>
    <font>
      <sz val="20"/>
      <name val="Arial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0"/>
      <name val="Arial"/>
      <family val="2"/>
    </font>
    <font>
      <b/>
      <u val="singleAccounting"/>
      <sz val="13"/>
      <name val="Arial"/>
      <family val="2"/>
    </font>
    <font>
      <b/>
      <u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center"/>
    </xf>
    <xf numFmtId="49" fontId="2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6" fillId="2" borderId="0" xfId="1" applyFont="1" applyFill="1"/>
    <xf numFmtId="43" fontId="6" fillId="2" borderId="0" xfId="1" applyFont="1" applyFill="1" applyAlignment="1">
      <alignment vertical="center"/>
    </xf>
    <xf numFmtId="43" fontId="6" fillId="2" borderId="0" xfId="1" applyFont="1" applyFill="1" applyAlignment="1">
      <alignment horizontal="right"/>
    </xf>
    <xf numFmtId="0" fontId="6" fillId="2" borderId="0" xfId="0" applyFont="1" applyFill="1"/>
    <xf numFmtId="0" fontId="0" fillId="2" borderId="0" xfId="0" applyFill="1" applyAlignment="1">
      <alignment horizont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3" fontId="12" fillId="0" borderId="3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center" vertical="center"/>
    </xf>
    <xf numFmtId="43" fontId="14" fillId="3" borderId="6" xfId="0" applyNumberFormat="1" applyFont="1" applyFill="1" applyBorder="1" applyAlignment="1">
      <alignment vertical="center"/>
    </xf>
    <xf numFmtId="43" fontId="14" fillId="3" borderId="7" xfId="1" applyFont="1" applyFill="1" applyBorder="1" applyAlignment="1">
      <alignment vertical="center"/>
    </xf>
    <xf numFmtId="4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vertical="center"/>
    </xf>
    <xf numFmtId="43" fontId="15" fillId="0" borderId="9" xfId="1" applyFont="1" applyBorder="1" applyAlignment="1">
      <alignment vertical="center"/>
    </xf>
    <xf numFmtId="43" fontId="15" fillId="4" borderId="9" xfId="1" applyFont="1" applyFill="1" applyBorder="1" applyAlignment="1">
      <alignment vertical="center"/>
    </xf>
    <xf numFmtId="43" fontId="15" fillId="0" borderId="9" xfId="1" applyFont="1" applyBorder="1" applyAlignment="1">
      <alignment horizontal="right" vertical="center"/>
    </xf>
    <xf numFmtId="43" fontId="15" fillId="0" borderId="10" xfId="0" applyNumberFormat="1" applyFont="1" applyBorder="1" applyAlignment="1">
      <alignment vertical="center"/>
    </xf>
    <xf numFmtId="43" fontId="13" fillId="0" borderId="0" xfId="0" applyNumberFormat="1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0" fontId="15" fillId="0" borderId="12" xfId="0" applyNumberFormat="1" applyFont="1" applyBorder="1" applyAlignment="1">
      <alignment vertical="center"/>
    </xf>
    <xf numFmtId="43" fontId="15" fillId="0" borderId="12" xfId="1" applyFont="1" applyBorder="1" applyAlignment="1">
      <alignment vertical="center"/>
    </xf>
    <xf numFmtId="43" fontId="15" fillId="4" borderId="12" xfId="1" applyFont="1" applyFill="1" applyBorder="1" applyAlignment="1">
      <alignment vertical="center"/>
    </xf>
    <xf numFmtId="43" fontId="15" fillId="0" borderId="12" xfId="1" applyFont="1" applyBorder="1" applyAlignment="1">
      <alignment horizontal="right" vertical="center"/>
    </xf>
    <xf numFmtId="43" fontId="15" fillId="0" borderId="13" xfId="0" applyNumberFormat="1" applyFont="1" applyFill="1" applyBorder="1" applyAlignment="1">
      <alignment vertical="center"/>
    </xf>
    <xf numFmtId="0" fontId="15" fillId="0" borderId="12" xfId="1" applyNumberFormat="1" applyFont="1" applyBorder="1" applyAlignment="1">
      <alignment horizontal="left" vertical="center"/>
    </xf>
    <xf numFmtId="43" fontId="15" fillId="2" borderId="12" xfId="1" applyFont="1" applyFill="1" applyBorder="1" applyAlignment="1">
      <alignment vertical="center"/>
    </xf>
    <xf numFmtId="43" fontId="15" fillId="0" borderId="13" xfId="0" applyNumberFormat="1" applyFont="1" applyBorder="1" applyAlignment="1">
      <alignment vertical="center"/>
    </xf>
    <xf numFmtId="0" fontId="13" fillId="2" borderId="0" xfId="0" applyFont="1" applyFill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43" fontId="15" fillId="0" borderId="15" xfId="1" applyFont="1" applyBorder="1" applyAlignment="1">
      <alignment vertical="center"/>
    </xf>
    <xf numFmtId="43" fontId="15" fillId="4" borderId="15" xfId="1" applyFont="1" applyFill="1" applyBorder="1" applyAlignment="1">
      <alignment vertical="center"/>
    </xf>
    <xf numFmtId="43" fontId="15" fillId="0" borderId="15" xfId="1" applyFont="1" applyBorder="1" applyAlignment="1">
      <alignment horizontal="right" vertical="center"/>
    </xf>
    <xf numFmtId="43" fontId="15" fillId="0" borderId="16" xfId="0" applyNumberFormat="1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43" fontId="15" fillId="0" borderId="17" xfId="1" applyFont="1" applyBorder="1" applyAlignment="1">
      <alignment vertical="center"/>
    </xf>
    <xf numFmtId="43" fontId="15" fillId="0" borderId="17" xfId="1" applyFont="1" applyBorder="1" applyAlignment="1">
      <alignment horizontal="right" vertical="center"/>
    </xf>
    <xf numFmtId="43" fontId="15" fillId="0" borderId="17" xfId="0" applyNumberFormat="1" applyFont="1" applyBorder="1" applyAlignment="1">
      <alignment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43" fontId="14" fillId="3" borderId="19" xfId="0" applyNumberFormat="1" applyFont="1" applyFill="1" applyBorder="1" applyAlignment="1">
      <alignment vertical="center"/>
    </xf>
    <xf numFmtId="43" fontId="14" fillId="3" borderId="19" xfId="1" applyFont="1" applyFill="1" applyBorder="1" applyAlignment="1">
      <alignment vertical="center"/>
    </xf>
    <xf numFmtId="43" fontId="14" fillId="3" borderId="19" xfId="1" applyFont="1" applyFill="1" applyBorder="1" applyAlignment="1">
      <alignment horizontal="right" vertical="center"/>
    </xf>
    <xf numFmtId="43" fontId="14" fillId="3" borderId="20" xfId="0" applyNumberFormat="1" applyFont="1" applyFill="1" applyBorder="1" applyAlignment="1">
      <alignment vertical="center"/>
    </xf>
    <xf numFmtId="0" fontId="15" fillId="0" borderId="9" xfId="0" applyFont="1" applyBorder="1" applyAlignment="1">
      <alignment vertical="center"/>
    </xf>
    <xf numFmtId="43" fontId="15" fillId="0" borderId="9" xfId="0" applyNumberFormat="1" applyFont="1" applyBorder="1" applyAlignment="1">
      <alignment vertical="center"/>
    </xf>
    <xf numFmtId="43" fontId="15" fillId="0" borderId="12" xfId="0" applyNumberFormat="1" applyFont="1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49" fontId="15" fillId="0" borderId="12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vertical="center"/>
    </xf>
    <xf numFmtId="0" fontId="15" fillId="0" borderId="11" xfId="0" applyFont="1" applyFill="1" applyBorder="1" applyAlignment="1">
      <alignment horizontal="center" vertical="center"/>
    </xf>
    <xf numFmtId="43" fontId="15" fillId="0" borderId="12" xfId="1" applyFont="1" applyFill="1" applyBorder="1" applyAlignment="1">
      <alignment vertical="center"/>
    </xf>
    <xf numFmtId="43" fontId="15" fillId="0" borderId="12" xfId="1" applyFont="1" applyFill="1" applyBorder="1" applyAlignment="1">
      <alignment horizontal="right" vertical="center"/>
    </xf>
    <xf numFmtId="43" fontId="1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2" borderId="12" xfId="0" applyFont="1" applyFill="1" applyBorder="1" applyAlignment="1">
      <alignment vertical="center"/>
    </xf>
    <xf numFmtId="49" fontId="15" fillId="0" borderId="17" xfId="0" applyNumberFormat="1" applyFont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49" fontId="15" fillId="3" borderId="19" xfId="0" applyNumberFormat="1" applyFont="1" applyFill="1" applyBorder="1" applyAlignment="1">
      <alignment horizontal="center" vertical="center"/>
    </xf>
    <xf numFmtId="43" fontId="16" fillId="3" borderId="19" xfId="1" applyFont="1" applyFill="1" applyBorder="1" applyAlignment="1">
      <alignment vertical="center"/>
    </xf>
    <xf numFmtId="43" fontId="16" fillId="3" borderId="19" xfId="1" applyFont="1" applyFill="1" applyBorder="1" applyAlignment="1">
      <alignment horizontal="right" vertical="center"/>
    </xf>
    <xf numFmtId="43" fontId="13" fillId="0" borderId="21" xfId="1" applyFont="1" applyBorder="1" applyAlignment="1">
      <alignment vertical="center"/>
    </xf>
    <xf numFmtId="0" fontId="15" fillId="0" borderId="12" xfId="0" applyFont="1" applyFill="1" applyBorder="1" applyAlignment="1">
      <alignment vertical="center" wrapText="1"/>
    </xf>
    <xf numFmtId="0" fontId="15" fillId="3" borderId="18" xfId="0" applyFont="1" applyFill="1" applyBorder="1" applyAlignment="1">
      <alignment vertical="center"/>
    </xf>
    <xf numFmtId="0" fontId="15" fillId="3" borderId="19" xfId="0" applyFont="1" applyFill="1" applyBorder="1" applyAlignment="1">
      <alignment vertical="center"/>
    </xf>
    <xf numFmtId="43" fontId="14" fillId="3" borderId="20" xfId="1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/>
    </xf>
    <xf numFmtId="49" fontId="15" fillId="0" borderId="9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49" fontId="15" fillId="2" borderId="12" xfId="0" applyNumberFormat="1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43" fontId="15" fillId="2" borderId="12" xfId="1" applyFont="1" applyFill="1" applyBorder="1" applyAlignment="1">
      <alignment horizontal="right" vertical="center"/>
    </xf>
    <xf numFmtId="43" fontId="15" fillId="2" borderId="13" xfId="0" applyNumberFormat="1" applyFont="1" applyFill="1" applyBorder="1" applyAlignment="1">
      <alignment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49" fontId="15" fillId="3" borderId="12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43" fontId="14" fillId="3" borderId="12" xfId="1" applyFont="1" applyFill="1" applyBorder="1" applyAlignment="1">
      <alignment vertical="center"/>
    </xf>
    <xf numFmtId="43" fontId="14" fillId="3" borderId="12" xfId="1" applyFont="1" applyFill="1" applyBorder="1" applyAlignment="1">
      <alignment horizontal="right" vertical="center"/>
    </xf>
    <xf numFmtId="43" fontId="14" fillId="3" borderId="13" xfId="0" applyNumberFormat="1" applyFont="1" applyFill="1" applyBorder="1" applyAlignment="1">
      <alignment vertical="center"/>
    </xf>
    <xf numFmtId="43" fontId="13" fillId="0" borderId="0" xfId="1" applyFont="1" applyAlignment="1">
      <alignment vertical="center"/>
    </xf>
    <xf numFmtId="43" fontId="16" fillId="3" borderId="12" xfId="1" applyFont="1" applyFill="1" applyBorder="1" applyAlignment="1">
      <alignment vertical="center"/>
    </xf>
    <xf numFmtId="43" fontId="16" fillId="3" borderId="13" xfId="1" applyFont="1" applyFill="1" applyBorder="1" applyAlignment="1">
      <alignment vertical="center"/>
    </xf>
    <xf numFmtId="0" fontId="15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vertical="center"/>
    </xf>
    <xf numFmtId="43" fontId="15" fillId="0" borderId="12" xfId="1" applyFont="1" applyFill="1" applyBorder="1" applyAlignment="1">
      <alignment horizontal="center" vertical="center"/>
    </xf>
    <xf numFmtId="43" fontId="15" fillId="0" borderId="12" xfId="1" applyFont="1" applyBorder="1"/>
    <xf numFmtId="43" fontId="15" fillId="0" borderId="12" xfId="1" applyFont="1" applyBorder="1" applyAlignment="1">
      <alignment horizontal="right"/>
    </xf>
    <xf numFmtId="0" fontId="13" fillId="0" borderId="0" xfId="0" applyFont="1"/>
    <xf numFmtId="43" fontId="16" fillId="3" borderId="12" xfId="1" applyFont="1" applyFill="1" applyBorder="1" applyAlignment="1">
      <alignment horizontal="right" vertical="center"/>
    </xf>
    <xf numFmtId="0" fontId="15" fillId="0" borderId="12" xfId="0" applyFont="1" applyBorder="1" applyAlignment="1">
      <alignment horizontal="left" vertical="center"/>
    </xf>
    <xf numFmtId="49" fontId="15" fillId="0" borderId="11" xfId="0" applyNumberFormat="1" applyFont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/>
    <xf numFmtId="43" fontId="15" fillId="2" borderId="0" xfId="0" applyNumberFormat="1" applyFont="1" applyFill="1"/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2" borderId="0" xfId="1" applyFont="1" applyFill="1" applyAlignment="1">
      <alignment horizontal="right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0" borderId="0" xfId="0" applyFont="1"/>
    <xf numFmtId="0" fontId="19" fillId="2" borderId="0" xfId="0" applyFont="1" applyFill="1" applyBorder="1" applyAlignment="1">
      <alignment horizontal="center" vertical="top"/>
    </xf>
    <xf numFmtId="0" fontId="6" fillId="0" borderId="0" xfId="0" applyFont="1"/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43" fontId="19" fillId="2" borderId="0" xfId="1" applyFont="1" applyFill="1" applyBorder="1" applyAlignment="1">
      <alignment horizontal="center" vertical="center"/>
    </xf>
    <xf numFmtId="43" fontId="19" fillId="2" borderId="0" xfId="1" applyFont="1" applyFill="1" applyBorder="1" applyAlignment="1">
      <alignment horizontal="right" vertical="center"/>
    </xf>
    <xf numFmtId="0" fontId="20" fillId="2" borderId="0" xfId="0" applyFont="1" applyFill="1" applyAlignment="1">
      <alignment vertical="center"/>
    </xf>
    <xf numFmtId="43" fontId="22" fillId="2" borderId="0" xfId="2" applyFont="1" applyFill="1" applyBorder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top"/>
    </xf>
    <xf numFmtId="0" fontId="0" fillId="2" borderId="0" xfId="0" applyFill="1"/>
    <xf numFmtId="43" fontId="21" fillId="2" borderId="0" xfId="1" applyFont="1" applyFill="1"/>
    <xf numFmtId="43" fontId="21" fillId="2" borderId="0" xfId="1" applyFont="1" applyFill="1" applyAlignment="1">
      <alignment vertical="center"/>
    </xf>
    <xf numFmtId="43" fontId="21" fillId="2" borderId="0" xfId="1" applyFont="1" applyFill="1" applyAlignment="1">
      <alignment horizontal="right"/>
    </xf>
    <xf numFmtId="0" fontId="21" fillId="0" borderId="0" xfId="0" applyFont="1"/>
    <xf numFmtId="43" fontId="0" fillId="0" borderId="0" xfId="1" applyFont="1"/>
    <xf numFmtId="43" fontId="15" fillId="0" borderId="0" xfId="1" applyFont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right"/>
    </xf>
  </cellXfs>
  <cellStyles count="3">
    <cellStyle name="Millares" xfId="1" builtinId="3"/>
    <cellStyle name="Millares 2" xfId="2" xr:uid="{37C7AB57-3E15-4B72-8F93-EEC5B74738C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3</xdr:col>
      <xdr:colOff>495300</xdr:colOff>
      <xdr:row>5</xdr:row>
      <xdr:rowOff>161925</xdr:rowOff>
    </xdr:to>
    <xdr:pic>
      <xdr:nvPicPr>
        <xdr:cNvPr id="2" name="1 Imagen" descr="C:\Users\Aramirez\Downloads\liga (1).png">
          <a:extLst>
            <a:ext uri="{FF2B5EF4-FFF2-40B4-BE49-F238E27FC236}">
              <a16:creationId xmlns:a16="http://schemas.microsoft.com/office/drawing/2014/main" id="{488023E4-2225-454B-852B-C802CF456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0669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67296-7FA3-496E-B88C-4FE38348656E}">
  <sheetPr>
    <tabColor rgb="FF92D050"/>
  </sheetPr>
  <dimension ref="A1:T180"/>
  <sheetViews>
    <sheetView tabSelected="1" topLeftCell="F7" zoomScale="70" zoomScaleNormal="70" zoomScaleSheetLayoutView="84" workbookViewId="0">
      <pane ySplit="930" topLeftCell="A4" activePane="bottomLeft"/>
      <selection activeCell="F1" sqref="F1:N65536"/>
      <selection pane="bottomLeft" activeCell="E6" sqref="E6:S6"/>
    </sheetView>
  </sheetViews>
  <sheetFormatPr baseColWidth="10" defaultColWidth="21.140625" defaultRowHeight="16.5" x14ac:dyDescent="0.25"/>
  <cols>
    <col min="1" max="1" width="7.85546875" style="1" bestFit="1" customWidth="1"/>
    <col min="2" max="2" width="8.7109375" customWidth="1"/>
    <col min="3" max="3" width="7" bestFit="1" customWidth="1"/>
    <col min="4" max="4" width="7.7109375" customWidth="1"/>
    <col min="5" max="5" width="7.5703125" bestFit="1" customWidth="1"/>
    <col min="6" max="6" width="59.85546875" customWidth="1"/>
    <col min="7" max="7" width="18.85546875" style="151" bestFit="1" customWidth="1"/>
    <col min="8" max="8" width="18.85546875" style="152" bestFit="1" customWidth="1"/>
    <col min="9" max="9" width="18.85546875" style="153" bestFit="1" customWidth="1"/>
    <col min="10" max="10" width="18.85546875" style="152" bestFit="1" customWidth="1"/>
    <col min="11" max="11" width="18.85546875" style="154" bestFit="1" customWidth="1"/>
    <col min="12" max="13" width="18.85546875" style="152" bestFit="1" customWidth="1"/>
    <col min="14" max="14" width="20.140625" style="152" bestFit="1" customWidth="1"/>
    <col min="15" max="15" width="21.85546875" style="152" customWidth="1"/>
    <col min="16" max="16" width="18.140625" style="152" customWidth="1"/>
    <col min="17" max="17" width="7" style="155" hidden="1" customWidth="1"/>
    <col min="18" max="18" width="6.140625" style="152" hidden="1" customWidth="1"/>
    <col min="19" max="19" width="23.140625" customWidth="1"/>
    <col min="20" max="20" width="22.140625" bestFit="1" customWidth="1"/>
    <col min="257" max="257" width="7.85546875" bestFit="1" customWidth="1"/>
    <col min="258" max="258" width="8.7109375" customWidth="1"/>
    <col min="259" max="259" width="7" bestFit="1" customWidth="1"/>
    <col min="260" max="260" width="7.7109375" customWidth="1"/>
    <col min="261" max="261" width="7.5703125" bestFit="1" customWidth="1"/>
    <col min="262" max="262" width="59.85546875" customWidth="1"/>
    <col min="263" max="269" width="18.85546875" bestFit="1" customWidth="1"/>
    <col min="270" max="270" width="20.140625" bestFit="1" customWidth="1"/>
    <col min="271" max="271" width="21.85546875" customWidth="1"/>
    <col min="272" max="272" width="18.140625" customWidth="1"/>
    <col min="273" max="274" width="0" hidden="1" customWidth="1"/>
    <col min="275" max="275" width="23.140625" customWidth="1"/>
    <col min="276" max="276" width="22.140625" bestFit="1" customWidth="1"/>
    <col min="513" max="513" width="7.85546875" bestFit="1" customWidth="1"/>
    <col min="514" max="514" width="8.7109375" customWidth="1"/>
    <col min="515" max="515" width="7" bestFit="1" customWidth="1"/>
    <col min="516" max="516" width="7.7109375" customWidth="1"/>
    <col min="517" max="517" width="7.5703125" bestFit="1" customWidth="1"/>
    <col min="518" max="518" width="59.85546875" customWidth="1"/>
    <col min="519" max="525" width="18.85546875" bestFit="1" customWidth="1"/>
    <col min="526" max="526" width="20.140625" bestFit="1" customWidth="1"/>
    <col min="527" max="527" width="21.85546875" customWidth="1"/>
    <col min="528" max="528" width="18.140625" customWidth="1"/>
    <col min="529" max="530" width="0" hidden="1" customWidth="1"/>
    <col min="531" max="531" width="23.140625" customWidth="1"/>
    <col min="532" max="532" width="22.140625" bestFit="1" customWidth="1"/>
    <col min="769" max="769" width="7.85546875" bestFit="1" customWidth="1"/>
    <col min="770" max="770" width="8.7109375" customWidth="1"/>
    <col min="771" max="771" width="7" bestFit="1" customWidth="1"/>
    <col min="772" max="772" width="7.7109375" customWidth="1"/>
    <col min="773" max="773" width="7.5703125" bestFit="1" customWidth="1"/>
    <col min="774" max="774" width="59.85546875" customWidth="1"/>
    <col min="775" max="781" width="18.85546875" bestFit="1" customWidth="1"/>
    <col min="782" max="782" width="20.140625" bestFit="1" customWidth="1"/>
    <col min="783" max="783" width="21.85546875" customWidth="1"/>
    <col min="784" max="784" width="18.140625" customWidth="1"/>
    <col min="785" max="786" width="0" hidden="1" customWidth="1"/>
    <col min="787" max="787" width="23.140625" customWidth="1"/>
    <col min="788" max="788" width="22.140625" bestFit="1" customWidth="1"/>
    <col min="1025" max="1025" width="7.85546875" bestFit="1" customWidth="1"/>
    <col min="1026" max="1026" width="8.7109375" customWidth="1"/>
    <col min="1027" max="1027" width="7" bestFit="1" customWidth="1"/>
    <col min="1028" max="1028" width="7.7109375" customWidth="1"/>
    <col min="1029" max="1029" width="7.5703125" bestFit="1" customWidth="1"/>
    <col min="1030" max="1030" width="59.85546875" customWidth="1"/>
    <col min="1031" max="1037" width="18.85546875" bestFit="1" customWidth="1"/>
    <col min="1038" max="1038" width="20.140625" bestFit="1" customWidth="1"/>
    <col min="1039" max="1039" width="21.85546875" customWidth="1"/>
    <col min="1040" max="1040" width="18.140625" customWidth="1"/>
    <col min="1041" max="1042" width="0" hidden="1" customWidth="1"/>
    <col min="1043" max="1043" width="23.140625" customWidth="1"/>
    <col min="1044" max="1044" width="22.140625" bestFit="1" customWidth="1"/>
    <col min="1281" max="1281" width="7.85546875" bestFit="1" customWidth="1"/>
    <col min="1282" max="1282" width="8.7109375" customWidth="1"/>
    <col min="1283" max="1283" width="7" bestFit="1" customWidth="1"/>
    <col min="1284" max="1284" width="7.7109375" customWidth="1"/>
    <col min="1285" max="1285" width="7.5703125" bestFit="1" customWidth="1"/>
    <col min="1286" max="1286" width="59.85546875" customWidth="1"/>
    <col min="1287" max="1293" width="18.85546875" bestFit="1" customWidth="1"/>
    <col min="1294" max="1294" width="20.140625" bestFit="1" customWidth="1"/>
    <col min="1295" max="1295" width="21.85546875" customWidth="1"/>
    <col min="1296" max="1296" width="18.140625" customWidth="1"/>
    <col min="1297" max="1298" width="0" hidden="1" customWidth="1"/>
    <col min="1299" max="1299" width="23.140625" customWidth="1"/>
    <col min="1300" max="1300" width="22.140625" bestFit="1" customWidth="1"/>
    <col min="1537" max="1537" width="7.85546875" bestFit="1" customWidth="1"/>
    <col min="1538" max="1538" width="8.7109375" customWidth="1"/>
    <col min="1539" max="1539" width="7" bestFit="1" customWidth="1"/>
    <col min="1540" max="1540" width="7.7109375" customWidth="1"/>
    <col min="1541" max="1541" width="7.5703125" bestFit="1" customWidth="1"/>
    <col min="1542" max="1542" width="59.85546875" customWidth="1"/>
    <col min="1543" max="1549" width="18.85546875" bestFit="1" customWidth="1"/>
    <col min="1550" max="1550" width="20.140625" bestFit="1" customWidth="1"/>
    <col min="1551" max="1551" width="21.85546875" customWidth="1"/>
    <col min="1552" max="1552" width="18.140625" customWidth="1"/>
    <col min="1553" max="1554" width="0" hidden="1" customWidth="1"/>
    <col min="1555" max="1555" width="23.140625" customWidth="1"/>
    <col min="1556" max="1556" width="22.140625" bestFit="1" customWidth="1"/>
    <col min="1793" max="1793" width="7.85546875" bestFit="1" customWidth="1"/>
    <col min="1794" max="1794" width="8.7109375" customWidth="1"/>
    <col min="1795" max="1795" width="7" bestFit="1" customWidth="1"/>
    <col min="1796" max="1796" width="7.7109375" customWidth="1"/>
    <col min="1797" max="1797" width="7.5703125" bestFit="1" customWidth="1"/>
    <col min="1798" max="1798" width="59.85546875" customWidth="1"/>
    <col min="1799" max="1805" width="18.85546875" bestFit="1" customWidth="1"/>
    <col min="1806" max="1806" width="20.140625" bestFit="1" customWidth="1"/>
    <col min="1807" max="1807" width="21.85546875" customWidth="1"/>
    <col min="1808" max="1808" width="18.140625" customWidth="1"/>
    <col min="1809" max="1810" width="0" hidden="1" customWidth="1"/>
    <col min="1811" max="1811" width="23.140625" customWidth="1"/>
    <col min="1812" max="1812" width="22.140625" bestFit="1" customWidth="1"/>
    <col min="2049" max="2049" width="7.85546875" bestFit="1" customWidth="1"/>
    <col min="2050" max="2050" width="8.7109375" customWidth="1"/>
    <col min="2051" max="2051" width="7" bestFit="1" customWidth="1"/>
    <col min="2052" max="2052" width="7.7109375" customWidth="1"/>
    <col min="2053" max="2053" width="7.5703125" bestFit="1" customWidth="1"/>
    <col min="2054" max="2054" width="59.85546875" customWidth="1"/>
    <col min="2055" max="2061" width="18.85546875" bestFit="1" customWidth="1"/>
    <col min="2062" max="2062" width="20.140625" bestFit="1" customWidth="1"/>
    <col min="2063" max="2063" width="21.85546875" customWidth="1"/>
    <col min="2064" max="2064" width="18.140625" customWidth="1"/>
    <col min="2065" max="2066" width="0" hidden="1" customWidth="1"/>
    <col min="2067" max="2067" width="23.140625" customWidth="1"/>
    <col min="2068" max="2068" width="22.140625" bestFit="1" customWidth="1"/>
    <col min="2305" max="2305" width="7.85546875" bestFit="1" customWidth="1"/>
    <col min="2306" max="2306" width="8.7109375" customWidth="1"/>
    <col min="2307" max="2307" width="7" bestFit="1" customWidth="1"/>
    <col min="2308" max="2308" width="7.7109375" customWidth="1"/>
    <col min="2309" max="2309" width="7.5703125" bestFit="1" customWidth="1"/>
    <col min="2310" max="2310" width="59.85546875" customWidth="1"/>
    <col min="2311" max="2317" width="18.85546875" bestFit="1" customWidth="1"/>
    <col min="2318" max="2318" width="20.140625" bestFit="1" customWidth="1"/>
    <col min="2319" max="2319" width="21.85546875" customWidth="1"/>
    <col min="2320" max="2320" width="18.140625" customWidth="1"/>
    <col min="2321" max="2322" width="0" hidden="1" customWidth="1"/>
    <col min="2323" max="2323" width="23.140625" customWidth="1"/>
    <col min="2324" max="2324" width="22.140625" bestFit="1" customWidth="1"/>
    <col min="2561" max="2561" width="7.85546875" bestFit="1" customWidth="1"/>
    <col min="2562" max="2562" width="8.7109375" customWidth="1"/>
    <col min="2563" max="2563" width="7" bestFit="1" customWidth="1"/>
    <col min="2564" max="2564" width="7.7109375" customWidth="1"/>
    <col min="2565" max="2565" width="7.5703125" bestFit="1" customWidth="1"/>
    <col min="2566" max="2566" width="59.85546875" customWidth="1"/>
    <col min="2567" max="2573" width="18.85546875" bestFit="1" customWidth="1"/>
    <col min="2574" max="2574" width="20.140625" bestFit="1" customWidth="1"/>
    <col min="2575" max="2575" width="21.85546875" customWidth="1"/>
    <col min="2576" max="2576" width="18.140625" customWidth="1"/>
    <col min="2577" max="2578" width="0" hidden="1" customWidth="1"/>
    <col min="2579" max="2579" width="23.140625" customWidth="1"/>
    <col min="2580" max="2580" width="22.140625" bestFit="1" customWidth="1"/>
    <col min="2817" max="2817" width="7.85546875" bestFit="1" customWidth="1"/>
    <col min="2818" max="2818" width="8.7109375" customWidth="1"/>
    <col min="2819" max="2819" width="7" bestFit="1" customWidth="1"/>
    <col min="2820" max="2820" width="7.7109375" customWidth="1"/>
    <col min="2821" max="2821" width="7.5703125" bestFit="1" customWidth="1"/>
    <col min="2822" max="2822" width="59.85546875" customWidth="1"/>
    <col min="2823" max="2829" width="18.85546875" bestFit="1" customWidth="1"/>
    <col min="2830" max="2830" width="20.140625" bestFit="1" customWidth="1"/>
    <col min="2831" max="2831" width="21.85546875" customWidth="1"/>
    <col min="2832" max="2832" width="18.140625" customWidth="1"/>
    <col min="2833" max="2834" width="0" hidden="1" customWidth="1"/>
    <col min="2835" max="2835" width="23.140625" customWidth="1"/>
    <col min="2836" max="2836" width="22.140625" bestFit="1" customWidth="1"/>
    <col min="3073" max="3073" width="7.85546875" bestFit="1" customWidth="1"/>
    <col min="3074" max="3074" width="8.7109375" customWidth="1"/>
    <col min="3075" max="3075" width="7" bestFit="1" customWidth="1"/>
    <col min="3076" max="3076" width="7.7109375" customWidth="1"/>
    <col min="3077" max="3077" width="7.5703125" bestFit="1" customWidth="1"/>
    <col min="3078" max="3078" width="59.85546875" customWidth="1"/>
    <col min="3079" max="3085" width="18.85546875" bestFit="1" customWidth="1"/>
    <col min="3086" max="3086" width="20.140625" bestFit="1" customWidth="1"/>
    <col min="3087" max="3087" width="21.85546875" customWidth="1"/>
    <col min="3088" max="3088" width="18.140625" customWidth="1"/>
    <col min="3089" max="3090" width="0" hidden="1" customWidth="1"/>
    <col min="3091" max="3091" width="23.140625" customWidth="1"/>
    <col min="3092" max="3092" width="22.140625" bestFit="1" customWidth="1"/>
    <col min="3329" max="3329" width="7.85546875" bestFit="1" customWidth="1"/>
    <col min="3330" max="3330" width="8.7109375" customWidth="1"/>
    <col min="3331" max="3331" width="7" bestFit="1" customWidth="1"/>
    <col min="3332" max="3332" width="7.7109375" customWidth="1"/>
    <col min="3333" max="3333" width="7.5703125" bestFit="1" customWidth="1"/>
    <col min="3334" max="3334" width="59.85546875" customWidth="1"/>
    <col min="3335" max="3341" width="18.85546875" bestFit="1" customWidth="1"/>
    <col min="3342" max="3342" width="20.140625" bestFit="1" customWidth="1"/>
    <col min="3343" max="3343" width="21.85546875" customWidth="1"/>
    <col min="3344" max="3344" width="18.140625" customWidth="1"/>
    <col min="3345" max="3346" width="0" hidden="1" customWidth="1"/>
    <col min="3347" max="3347" width="23.140625" customWidth="1"/>
    <col min="3348" max="3348" width="22.140625" bestFit="1" customWidth="1"/>
    <col min="3585" max="3585" width="7.85546875" bestFit="1" customWidth="1"/>
    <col min="3586" max="3586" width="8.7109375" customWidth="1"/>
    <col min="3587" max="3587" width="7" bestFit="1" customWidth="1"/>
    <col min="3588" max="3588" width="7.7109375" customWidth="1"/>
    <col min="3589" max="3589" width="7.5703125" bestFit="1" customWidth="1"/>
    <col min="3590" max="3590" width="59.85546875" customWidth="1"/>
    <col min="3591" max="3597" width="18.85546875" bestFit="1" customWidth="1"/>
    <col min="3598" max="3598" width="20.140625" bestFit="1" customWidth="1"/>
    <col min="3599" max="3599" width="21.85546875" customWidth="1"/>
    <col min="3600" max="3600" width="18.140625" customWidth="1"/>
    <col min="3601" max="3602" width="0" hidden="1" customWidth="1"/>
    <col min="3603" max="3603" width="23.140625" customWidth="1"/>
    <col min="3604" max="3604" width="22.140625" bestFit="1" customWidth="1"/>
    <col min="3841" max="3841" width="7.85546875" bestFit="1" customWidth="1"/>
    <col min="3842" max="3842" width="8.7109375" customWidth="1"/>
    <col min="3843" max="3843" width="7" bestFit="1" customWidth="1"/>
    <col min="3844" max="3844" width="7.7109375" customWidth="1"/>
    <col min="3845" max="3845" width="7.5703125" bestFit="1" customWidth="1"/>
    <col min="3846" max="3846" width="59.85546875" customWidth="1"/>
    <col min="3847" max="3853" width="18.85546875" bestFit="1" customWidth="1"/>
    <col min="3854" max="3854" width="20.140625" bestFit="1" customWidth="1"/>
    <col min="3855" max="3855" width="21.85546875" customWidth="1"/>
    <col min="3856" max="3856" width="18.140625" customWidth="1"/>
    <col min="3857" max="3858" width="0" hidden="1" customWidth="1"/>
    <col min="3859" max="3859" width="23.140625" customWidth="1"/>
    <col min="3860" max="3860" width="22.140625" bestFit="1" customWidth="1"/>
    <col min="4097" max="4097" width="7.85546875" bestFit="1" customWidth="1"/>
    <col min="4098" max="4098" width="8.7109375" customWidth="1"/>
    <col min="4099" max="4099" width="7" bestFit="1" customWidth="1"/>
    <col min="4100" max="4100" width="7.7109375" customWidth="1"/>
    <col min="4101" max="4101" width="7.5703125" bestFit="1" customWidth="1"/>
    <col min="4102" max="4102" width="59.85546875" customWidth="1"/>
    <col min="4103" max="4109" width="18.85546875" bestFit="1" customWidth="1"/>
    <col min="4110" max="4110" width="20.140625" bestFit="1" customWidth="1"/>
    <col min="4111" max="4111" width="21.85546875" customWidth="1"/>
    <col min="4112" max="4112" width="18.140625" customWidth="1"/>
    <col min="4113" max="4114" width="0" hidden="1" customWidth="1"/>
    <col min="4115" max="4115" width="23.140625" customWidth="1"/>
    <col min="4116" max="4116" width="22.140625" bestFit="1" customWidth="1"/>
    <col min="4353" max="4353" width="7.85546875" bestFit="1" customWidth="1"/>
    <col min="4354" max="4354" width="8.7109375" customWidth="1"/>
    <col min="4355" max="4355" width="7" bestFit="1" customWidth="1"/>
    <col min="4356" max="4356" width="7.7109375" customWidth="1"/>
    <col min="4357" max="4357" width="7.5703125" bestFit="1" customWidth="1"/>
    <col min="4358" max="4358" width="59.85546875" customWidth="1"/>
    <col min="4359" max="4365" width="18.85546875" bestFit="1" customWidth="1"/>
    <col min="4366" max="4366" width="20.140625" bestFit="1" customWidth="1"/>
    <col min="4367" max="4367" width="21.85546875" customWidth="1"/>
    <col min="4368" max="4368" width="18.140625" customWidth="1"/>
    <col min="4369" max="4370" width="0" hidden="1" customWidth="1"/>
    <col min="4371" max="4371" width="23.140625" customWidth="1"/>
    <col min="4372" max="4372" width="22.140625" bestFit="1" customWidth="1"/>
    <col min="4609" max="4609" width="7.85546875" bestFit="1" customWidth="1"/>
    <col min="4610" max="4610" width="8.7109375" customWidth="1"/>
    <col min="4611" max="4611" width="7" bestFit="1" customWidth="1"/>
    <col min="4612" max="4612" width="7.7109375" customWidth="1"/>
    <col min="4613" max="4613" width="7.5703125" bestFit="1" customWidth="1"/>
    <col min="4614" max="4614" width="59.85546875" customWidth="1"/>
    <col min="4615" max="4621" width="18.85546875" bestFit="1" customWidth="1"/>
    <col min="4622" max="4622" width="20.140625" bestFit="1" customWidth="1"/>
    <col min="4623" max="4623" width="21.85546875" customWidth="1"/>
    <col min="4624" max="4624" width="18.140625" customWidth="1"/>
    <col min="4625" max="4626" width="0" hidden="1" customWidth="1"/>
    <col min="4627" max="4627" width="23.140625" customWidth="1"/>
    <col min="4628" max="4628" width="22.140625" bestFit="1" customWidth="1"/>
    <col min="4865" max="4865" width="7.85546875" bestFit="1" customWidth="1"/>
    <col min="4866" max="4866" width="8.7109375" customWidth="1"/>
    <col min="4867" max="4867" width="7" bestFit="1" customWidth="1"/>
    <col min="4868" max="4868" width="7.7109375" customWidth="1"/>
    <col min="4869" max="4869" width="7.5703125" bestFit="1" customWidth="1"/>
    <col min="4870" max="4870" width="59.85546875" customWidth="1"/>
    <col min="4871" max="4877" width="18.85546875" bestFit="1" customWidth="1"/>
    <col min="4878" max="4878" width="20.140625" bestFit="1" customWidth="1"/>
    <col min="4879" max="4879" width="21.85546875" customWidth="1"/>
    <col min="4880" max="4880" width="18.140625" customWidth="1"/>
    <col min="4881" max="4882" width="0" hidden="1" customWidth="1"/>
    <col min="4883" max="4883" width="23.140625" customWidth="1"/>
    <col min="4884" max="4884" width="22.140625" bestFit="1" customWidth="1"/>
    <col min="5121" max="5121" width="7.85546875" bestFit="1" customWidth="1"/>
    <col min="5122" max="5122" width="8.7109375" customWidth="1"/>
    <col min="5123" max="5123" width="7" bestFit="1" customWidth="1"/>
    <col min="5124" max="5124" width="7.7109375" customWidth="1"/>
    <col min="5125" max="5125" width="7.5703125" bestFit="1" customWidth="1"/>
    <col min="5126" max="5126" width="59.85546875" customWidth="1"/>
    <col min="5127" max="5133" width="18.85546875" bestFit="1" customWidth="1"/>
    <col min="5134" max="5134" width="20.140625" bestFit="1" customWidth="1"/>
    <col min="5135" max="5135" width="21.85546875" customWidth="1"/>
    <col min="5136" max="5136" width="18.140625" customWidth="1"/>
    <col min="5137" max="5138" width="0" hidden="1" customWidth="1"/>
    <col min="5139" max="5139" width="23.140625" customWidth="1"/>
    <col min="5140" max="5140" width="22.140625" bestFit="1" customWidth="1"/>
    <col min="5377" max="5377" width="7.85546875" bestFit="1" customWidth="1"/>
    <col min="5378" max="5378" width="8.7109375" customWidth="1"/>
    <col min="5379" max="5379" width="7" bestFit="1" customWidth="1"/>
    <col min="5380" max="5380" width="7.7109375" customWidth="1"/>
    <col min="5381" max="5381" width="7.5703125" bestFit="1" customWidth="1"/>
    <col min="5382" max="5382" width="59.85546875" customWidth="1"/>
    <col min="5383" max="5389" width="18.85546875" bestFit="1" customWidth="1"/>
    <col min="5390" max="5390" width="20.140625" bestFit="1" customWidth="1"/>
    <col min="5391" max="5391" width="21.85546875" customWidth="1"/>
    <col min="5392" max="5392" width="18.140625" customWidth="1"/>
    <col min="5393" max="5394" width="0" hidden="1" customWidth="1"/>
    <col min="5395" max="5395" width="23.140625" customWidth="1"/>
    <col min="5396" max="5396" width="22.140625" bestFit="1" customWidth="1"/>
    <col min="5633" max="5633" width="7.85546875" bestFit="1" customWidth="1"/>
    <col min="5634" max="5634" width="8.7109375" customWidth="1"/>
    <col min="5635" max="5635" width="7" bestFit="1" customWidth="1"/>
    <col min="5636" max="5636" width="7.7109375" customWidth="1"/>
    <col min="5637" max="5637" width="7.5703125" bestFit="1" customWidth="1"/>
    <col min="5638" max="5638" width="59.85546875" customWidth="1"/>
    <col min="5639" max="5645" width="18.85546875" bestFit="1" customWidth="1"/>
    <col min="5646" max="5646" width="20.140625" bestFit="1" customWidth="1"/>
    <col min="5647" max="5647" width="21.85546875" customWidth="1"/>
    <col min="5648" max="5648" width="18.140625" customWidth="1"/>
    <col min="5649" max="5650" width="0" hidden="1" customWidth="1"/>
    <col min="5651" max="5651" width="23.140625" customWidth="1"/>
    <col min="5652" max="5652" width="22.140625" bestFit="1" customWidth="1"/>
    <col min="5889" max="5889" width="7.85546875" bestFit="1" customWidth="1"/>
    <col min="5890" max="5890" width="8.7109375" customWidth="1"/>
    <col min="5891" max="5891" width="7" bestFit="1" customWidth="1"/>
    <col min="5892" max="5892" width="7.7109375" customWidth="1"/>
    <col min="5893" max="5893" width="7.5703125" bestFit="1" customWidth="1"/>
    <col min="5894" max="5894" width="59.85546875" customWidth="1"/>
    <col min="5895" max="5901" width="18.85546875" bestFit="1" customWidth="1"/>
    <col min="5902" max="5902" width="20.140625" bestFit="1" customWidth="1"/>
    <col min="5903" max="5903" width="21.85546875" customWidth="1"/>
    <col min="5904" max="5904" width="18.140625" customWidth="1"/>
    <col min="5905" max="5906" width="0" hidden="1" customWidth="1"/>
    <col min="5907" max="5907" width="23.140625" customWidth="1"/>
    <col min="5908" max="5908" width="22.140625" bestFit="1" customWidth="1"/>
    <col min="6145" max="6145" width="7.85546875" bestFit="1" customWidth="1"/>
    <col min="6146" max="6146" width="8.7109375" customWidth="1"/>
    <col min="6147" max="6147" width="7" bestFit="1" customWidth="1"/>
    <col min="6148" max="6148" width="7.7109375" customWidth="1"/>
    <col min="6149" max="6149" width="7.5703125" bestFit="1" customWidth="1"/>
    <col min="6150" max="6150" width="59.85546875" customWidth="1"/>
    <col min="6151" max="6157" width="18.85546875" bestFit="1" customWidth="1"/>
    <col min="6158" max="6158" width="20.140625" bestFit="1" customWidth="1"/>
    <col min="6159" max="6159" width="21.85546875" customWidth="1"/>
    <col min="6160" max="6160" width="18.140625" customWidth="1"/>
    <col min="6161" max="6162" width="0" hidden="1" customWidth="1"/>
    <col min="6163" max="6163" width="23.140625" customWidth="1"/>
    <col min="6164" max="6164" width="22.140625" bestFit="1" customWidth="1"/>
    <col min="6401" max="6401" width="7.85546875" bestFit="1" customWidth="1"/>
    <col min="6402" max="6402" width="8.7109375" customWidth="1"/>
    <col min="6403" max="6403" width="7" bestFit="1" customWidth="1"/>
    <col min="6404" max="6404" width="7.7109375" customWidth="1"/>
    <col min="6405" max="6405" width="7.5703125" bestFit="1" customWidth="1"/>
    <col min="6406" max="6406" width="59.85546875" customWidth="1"/>
    <col min="6407" max="6413" width="18.85546875" bestFit="1" customWidth="1"/>
    <col min="6414" max="6414" width="20.140625" bestFit="1" customWidth="1"/>
    <col min="6415" max="6415" width="21.85546875" customWidth="1"/>
    <col min="6416" max="6416" width="18.140625" customWidth="1"/>
    <col min="6417" max="6418" width="0" hidden="1" customWidth="1"/>
    <col min="6419" max="6419" width="23.140625" customWidth="1"/>
    <col min="6420" max="6420" width="22.140625" bestFit="1" customWidth="1"/>
    <col min="6657" max="6657" width="7.85546875" bestFit="1" customWidth="1"/>
    <col min="6658" max="6658" width="8.7109375" customWidth="1"/>
    <col min="6659" max="6659" width="7" bestFit="1" customWidth="1"/>
    <col min="6660" max="6660" width="7.7109375" customWidth="1"/>
    <col min="6661" max="6661" width="7.5703125" bestFit="1" customWidth="1"/>
    <col min="6662" max="6662" width="59.85546875" customWidth="1"/>
    <col min="6663" max="6669" width="18.85546875" bestFit="1" customWidth="1"/>
    <col min="6670" max="6670" width="20.140625" bestFit="1" customWidth="1"/>
    <col min="6671" max="6671" width="21.85546875" customWidth="1"/>
    <col min="6672" max="6672" width="18.140625" customWidth="1"/>
    <col min="6673" max="6674" width="0" hidden="1" customWidth="1"/>
    <col min="6675" max="6675" width="23.140625" customWidth="1"/>
    <col min="6676" max="6676" width="22.140625" bestFit="1" customWidth="1"/>
    <col min="6913" max="6913" width="7.85546875" bestFit="1" customWidth="1"/>
    <col min="6914" max="6914" width="8.7109375" customWidth="1"/>
    <col min="6915" max="6915" width="7" bestFit="1" customWidth="1"/>
    <col min="6916" max="6916" width="7.7109375" customWidth="1"/>
    <col min="6917" max="6917" width="7.5703125" bestFit="1" customWidth="1"/>
    <col min="6918" max="6918" width="59.85546875" customWidth="1"/>
    <col min="6919" max="6925" width="18.85546875" bestFit="1" customWidth="1"/>
    <col min="6926" max="6926" width="20.140625" bestFit="1" customWidth="1"/>
    <col min="6927" max="6927" width="21.85546875" customWidth="1"/>
    <col min="6928" max="6928" width="18.140625" customWidth="1"/>
    <col min="6929" max="6930" width="0" hidden="1" customWidth="1"/>
    <col min="6931" max="6931" width="23.140625" customWidth="1"/>
    <col min="6932" max="6932" width="22.140625" bestFit="1" customWidth="1"/>
    <col min="7169" max="7169" width="7.85546875" bestFit="1" customWidth="1"/>
    <col min="7170" max="7170" width="8.7109375" customWidth="1"/>
    <col min="7171" max="7171" width="7" bestFit="1" customWidth="1"/>
    <col min="7172" max="7172" width="7.7109375" customWidth="1"/>
    <col min="7173" max="7173" width="7.5703125" bestFit="1" customWidth="1"/>
    <col min="7174" max="7174" width="59.85546875" customWidth="1"/>
    <col min="7175" max="7181" width="18.85546875" bestFit="1" customWidth="1"/>
    <col min="7182" max="7182" width="20.140625" bestFit="1" customWidth="1"/>
    <col min="7183" max="7183" width="21.85546875" customWidth="1"/>
    <col min="7184" max="7184" width="18.140625" customWidth="1"/>
    <col min="7185" max="7186" width="0" hidden="1" customWidth="1"/>
    <col min="7187" max="7187" width="23.140625" customWidth="1"/>
    <col min="7188" max="7188" width="22.140625" bestFit="1" customWidth="1"/>
    <col min="7425" max="7425" width="7.85546875" bestFit="1" customWidth="1"/>
    <col min="7426" max="7426" width="8.7109375" customWidth="1"/>
    <col min="7427" max="7427" width="7" bestFit="1" customWidth="1"/>
    <col min="7428" max="7428" width="7.7109375" customWidth="1"/>
    <col min="7429" max="7429" width="7.5703125" bestFit="1" customWidth="1"/>
    <col min="7430" max="7430" width="59.85546875" customWidth="1"/>
    <col min="7431" max="7437" width="18.85546875" bestFit="1" customWidth="1"/>
    <col min="7438" max="7438" width="20.140625" bestFit="1" customWidth="1"/>
    <col min="7439" max="7439" width="21.85546875" customWidth="1"/>
    <col min="7440" max="7440" width="18.140625" customWidth="1"/>
    <col min="7441" max="7442" width="0" hidden="1" customWidth="1"/>
    <col min="7443" max="7443" width="23.140625" customWidth="1"/>
    <col min="7444" max="7444" width="22.140625" bestFit="1" customWidth="1"/>
    <col min="7681" max="7681" width="7.85546875" bestFit="1" customWidth="1"/>
    <col min="7682" max="7682" width="8.7109375" customWidth="1"/>
    <col min="7683" max="7683" width="7" bestFit="1" customWidth="1"/>
    <col min="7684" max="7684" width="7.7109375" customWidth="1"/>
    <col min="7685" max="7685" width="7.5703125" bestFit="1" customWidth="1"/>
    <col min="7686" max="7686" width="59.85546875" customWidth="1"/>
    <col min="7687" max="7693" width="18.85546875" bestFit="1" customWidth="1"/>
    <col min="7694" max="7694" width="20.140625" bestFit="1" customWidth="1"/>
    <col min="7695" max="7695" width="21.85546875" customWidth="1"/>
    <col min="7696" max="7696" width="18.140625" customWidth="1"/>
    <col min="7697" max="7698" width="0" hidden="1" customWidth="1"/>
    <col min="7699" max="7699" width="23.140625" customWidth="1"/>
    <col min="7700" max="7700" width="22.140625" bestFit="1" customWidth="1"/>
    <col min="7937" max="7937" width="7.85546875" bestFit="1" customWidth="1"/>
    <col min="7938" max="7938" width="8.7109375" customWidth="1"/>
    <col min="7939" max="7939" width="7" bestFit="1" customWidth="1"/>
    <col min="7940" max="7940" width="7.7109375" customWidth="1"/>
    <col min="7941" max="7941" width="7.5703125" bestFit="1" customWidth="1"/>
    <col min="7942" max="7942" width="59.85546875" customWidth="1"/>
    <col min="7943" max="7949" width="18.85546875" bestFit="1" customWidth="1"/>
    <col min="7950" max="7950" width="20.140625" bestFit="1" customWidth="1"/>
    <col min="7951" max="7951" width="21.85546875" customWidth="1"/>
    <col min="7952" max="7952" width="18.140625" customWidth="1"/>
    <col min="7953" max="7954" width="0" hidden="1" customWidth="1"/>
    <col min="7955" max="7955" width="23.140625" customWidth="1"/>
    <col min="7956" max="7956" width="22.140625" bestFit="1" customWidth="1"/>
    <col min="8193" max="8193" width="7.85546875" bestFit="1" customWidth="1"/>
    <col min="8194" max="8194" width="8.7109375" customWidth="1"/>
    <col min="8195" max="8195" width="7" bestFit="1" customWidth="1"/>
    <col min="8196" max="8196" width="7.7109375" customWidth="1"/>
    <col min="8197" max="8197" width="7.5703125" bestFit="1" customWidth="1"/>
    <col min="8198" max="8198" width="59.85546875" customWidth="1"/>
    <col min="8199" max="8205" width="18.85546875" bestFit="1" customWidth="1"/>
    <col min="8206" max="8206" width="20.140625" bestFit="1" customWidth="1"/>
    <col min="8207" max="8207" width="21.85546875" customWidth="1"/>
    <col min="8208" max="8208" width="18.140625" customWidth="1"/>
    <col min="8209" max="8210" width="0" hidden="1" customWidth="1"/>
    <col min="8211" max="8211" width="23.140625" customWidth="1"/>
    <col min="8212" max="8212" width="22.140625" bestFit="1" customWidth="1"/>
    <col min="8449" max="8449" width="7.85546875" bestFit="1" customWidth="1"/>
    <col min="8450" max="8450" width="8.7109375" customWidth="1"/>
    <col min="8451" max="8451" width="7" bestFit="1" customWidth="1"/>
    <col min="8452" max="8452" width="7.7109375" customWidth="1"/>
    <col min="8453" max="8453" width="7.5703125" bestFit="1" customWidth="1"/>
    <col min="8454" max="8454" width="59.85546875" customWidth="1"/>
    <col min="8455" max="8461" width="18.85546875" bestFit="1" customWidth="1"/>
    <col min="8462" max="8462" width="20.140625" bestFit="1" customWidth="1"/>
    <col min="8463" max="8463" width="21.85546875" customWidth="1"/>
    <col min="8464" max="8464" width="18.140625" customWidth="1"/>
    <col min="8465" max="8466" width="0" hidden="1" customWidth="1"/>
    <col min="8467" max="8467" width="23.140625" customWidth="1"/>
    <col min="8468" max="8468" width="22.140625" bestFit="1" customWidth="1"/>
    <col min="8705" max="8705" width="7.85546875" bestFit="1" customWidth="1"/>
    <col min="8706" max="8706" width="8.7109375" customWidth="1"/>
    <col min="8707" max="8707" width="7" bestFit="1" customWidth="1"/>
    <col min="8708" max="8708" width="7.7109375" customWidth="1"/>
    <col min="8709" max="8709" width="7.5703125" bestFit="1" customWidth="1"/>
    <col min="8710" max="8710" width="59.85546875" customWidth="1"/>
    <col min="8711" max="8717" width="18.85546875" bestFit="1" customWidth="1"/>
    <col min="8718" max="8718" width="20.140625" bestFit="1" customWidth="1"/>
    <col min="8719" max="8719" width="21.85546875" customWidth="1"/>
    <col min="8720" max="8720" width="18.140625" customWidth="1"/>
    <col min="8721" max="8722" width="0" hidden="1" customWidth="1"/>
    <col min="8723" max="8723" width="23.140625" customWidth="1"/>
    <col min="8724" max="8724" width="22.140625" bestFit="1" customWidth="1"/>
    <col min="8961" max="8961" width="7.85546875" bestFit="1" customWidth="1"/>
    <col min="8962" max="8962" width="8.7109375" customWidth="1"/>
    <col min="8963" max="8963" width="7" bestFit="1" customWidth="1"/>
    <col min="8964" max="8964" width="7.7109375" customWidth="1"/>
    <col min="8965" max="8965" width="7.5703125" bestFit="1" customWidth="1"/>
    <col min="8966" max="8966" width="59.85546875" customWidth="1"/>
    <col min="8967" max="8973" width="18.85546875" bestFit="1" customWidth="1"/>
    <col min="8974" max="8974" width="20.140625" bestFit="1" customWidth="1"/>
    <col min="8975" max="8975" width="21.85546875" customWidth="1"/>
    <col min="8976" max="8976" width="18.140625" customWidth="1"/>
    <col min="8977" max="8978" width="0" hidden="1" customWidth="1"/>
    <col min="8979" max="8979" width="23.140625" customWidth="1"/>
    <col min="8980" max="8980" width="22.140625" bestFit="1" customWidth="1"/>
    <col min="9217" max="9217" width="7.85546875" bestFit="1" customWidth="1"/>
    <col min="9218" max="9218" width="8.7109375" customWidth="1"/>
    <col min="9219" max="9219" width="7" bestFit="1" customWidth="1"/>
    <col min="9220" max="9220" width="7.7109375" customWidth="1"/>
    <col min="9221" max="9221" width="7.5703125" bestFit="1" customWidth="1"/>
    <col min="9222" max="9222" width="59.85546875" customWidth="1"/>
    <col min="9223" max="9229" width="18.85546875" bestFit="1" customWidth="1"/>
    <col min="9230" max="9230" width="20.140625" bestFit="1" customWidth="1"/>
    <col min="9231" max="9231" width="21.85546875" customWidth="1"/>
    <col min="9232" max="9232" width="18.140625" customWidth="1"/>
    <col min="9233" max="9234" width="0" hidden="1" customWidth="1"/>
    <col min="9235" max="9235" width="23.140625" customWidth="1"/>
    <col min="9236" max="9236" width="22.140625" bestFit="1" customWidth="1"/>
    <col min="9473" max="9473" width="7.85546875" bestFit="1" customWidth="1"/>
    <col min="9474" max="9474" width="8.7109375" customWidth="1"/>
    <col min="9475" max="9475" width="7" bestFit="1" customWidth="1"/>
    <col min="9476" max="9476" width="7.7109375" customWidth="1"/>
    <col min="9477" max="9477" width="7.5703125" bestFit="1" customWidth="1"/>
    <col min="9478" max="9478" width="59.85546875" customWidth="1"/>
    <col min="9479" max="9485" width="18.85546875" bestFit="1" customWidth="1"/>
    <col min="9486" max="9486" width="20.140625" bestFit="1" customWidth="1"/>
    <col min="9487" max="9487" width="21.85546875" customWidth="1"/>
    <col min="9488" max="9488" width="18.140625" customWidth="1"/>
    <col min="9489" max="9490" width="0" hidden="1" customWidth="1"/>
    <col min="9491" max="9491" width="23.140625" customWidth="1"/>
    <col min="9492" max="9492" width="22.140625" bestFit="1" customWidth="1"/>
    <col min="9729" max="9729" width="7.85546875" bestFit="1" customWidth="1"/>
    <col min="9730" max="9730" width="8.7109375" customWidth="1"/>
    <col min="9731" max="9731" width="7" bestFit="1" customWidth="1"/>
    <col min="9732" max="9732" width="7.7109375" customWidth="1"/>
    <col min="9733" max="9733" width="7.5703125" bestFit="1" customWidth="1"/>
    <col min="9734" max="9734" width="59.85546875" customWidth="1"/>
    <col min="9735" max="9741" width="18.85546875" bestFit="1" customWidth="1"/>
    <col min="9742" max="9742" width="20.140625" bestFit="1" customWidth="1"/>
    <col min="9743" max="9743" width="21.85546875" customWidth="1"/>
    <col min="9744" max="9744" width="18.140625" customWidth="1"/>
    <col min="9745" max="9746" width="0" hidden="1" customWidth="1"/>
    <col min="9747" max="9747" width="23.140625" customWidth="1"/>
    <col min="9748" max="9748" width="22.140625" bestFit="1" customWidth="1"/>
    <col min="9985" max="9985" width="7.85546875" bestFit="1" customWidth="1"/>
    <col min="9986" max="9986" width="8.7109375" customWidth="1"/>
    <col min="9987" max="9987" width="7" bestFit="1" customWidth="1"/>
    <col min="9988" max="9988" width="7.7109375" customWidth="1"/>
    <col min="9989" max="9989" width="7.5703125" bestFit="1" customWidth="1"/>
    <col min="9990" max="9990" width="59.85546875" customWidth="1"/>
    <col min="9991" max="9997" width="18.85546875" bestFit="1" customWidth="1"/>
    <col min="9998" max="9998" width="20.140625" bestFit="1" customWidth="1"/>
    <col min="9999" max="9999" width="21.85546875" customWidth="1"/>
    <col min="10000" max="10000" width="18.140625" customWidth="1"/>
    <col min="10001" max="10002" width="0" hidden="1" customWidth="1"/>
    <col min="10003" max="10003" width="23.140625" customWidth="1"/>
    <col min="10004" max="10004" width="22.140625" bestFit="1" customWidth="1"/>
    <col min="10241" max="10241" width="7.85546875" bestFit="1" customWidth="1"/>
    <col min="10242" max="10242" width="8.7109375" customWidth="1"/>
    <col min="10243" max="10243" width="7" bestFit="1" customWidth="1"/>
    <col min="10244" max="10244" width="7.7109375" customWidth="1"/>
    <col min="10245" max="10245" width="7.5703125" bestFit="1" customWidth="1"/>
    <col min="10246" max="10246" width="59.85546875" customWidth="1"/>
    <col min="10247" max="10253" width="18.85546875" bestFit="1" customWidth="1"/>
    <col min="10254" max="10254" width="20.140625" bestFit="1" customWidth="1"/>
    <col min="10255" max="10255" width="21.85546875" customWidth="1"/>
    <col min="10256" max="10256" width="18.140625" customWidth="1"/>
    <col min="10257" max="10258" width="0" hidden="1" customWidth="1"/>
    <col min="10259" max="10259" width="23.140625" customWidth="1"/>
    <col min="10260" max="10260" width="22.140625" bestFit="1" customWidth="1"/>
    <col min="10497" max="10497" width="7.85546875" bestFit="1" customWidth="1"/>
    <col min="10498" max="10498" width="8.7109375" customWidth="1"/>
    <col min="10499" max="10499" width="7" bestFit="1" customWidth="1"/>
    <col min="10500" max="10500" width="7.7109375" customWidth="1"/>
    <col min="10501" max="10501" width="7.5703125" bestFit="1" customWidth="1"/>
    <col min="10502" max="10502" width="59.85546875" customWidth="1"/>
    <col min="10503" max="10509" width="18.85546875" bestFit="1" customWidth="1"/>
    <col min="10510" max="10510" width="20.140625" bestFit="1" customWidth="1"/>
    <col min="10511" max="10511" width="21.85546875" customWidth="1"/>
    <col min="10512" max="10512" width="18.140625" customWidth="1"/>
    <col min="10513" max="10514" width="0" hidden="1" customWidth="1"/>
    <col min="10515" max="10515" width="23.140625" customWidth="1"/>
    <col min="10516" max="10516" width="22.140625" bestFit="1" customWidth="1"/>
    <col min="10753" max="10753" width="7.85546875" bestFit="1" customWidth="1"/>
    <col min="10754" max="10754" width="8.7109375" customWidth="1"/>
    <col min="10755" max="10755" width="7" bestFit="1" customWidth="1"/>
    <col min="10756" max="10756" width="7.7109375" customWidth="1"/>
    <col min="10757" max="10757" width="7.5703125" bestFit="1" customWidth="1"/>
    <col min="10758" max="10758" width="59.85546875" customWidth="1"/>
    <col min="10759" max="10765" width="18.85546875" bestFit="1" customWidth="1"/>
    <col min="10766" max="10766" width="20.140625" bestFit="1" customWidth="1"/>
    <col min="10767" max="10767" width="21.85546875" customWidth="1"/>
    <col min="10768" max="10768" width="18.140625" customWidth="1"/>
    <col min="10769" max="10770" width="0" hidden="1" customWidth="1"/>
    <col min="10771" max="10771" width="23.140625" customWidth="1"/>
    <col min="10772" max="10772" width="22.140625" bestFit="1" customWidth="1"/>
    <col min="11009" max="11009" width="7.85546875" bestFit="1" customWidth="1"/>
    <col min="11010" max="11010" width="8.7109375" customWidth="1"/>
    <col min="11011" max="11011" width="7" bestFit="1" customWidth="1"/>
    <col min="11012" max="11012" width="7.7109375" customWidth="1"/>
    <col min="11013" max="11013" width="7.5703125" bestFit="1" customWidth="1"/>
    <col min="11014" max="11014" width="59.85546875" customWidth="1"/>
    <col min="11015" max="11021" width="18.85546875" bestFit="1" customWidth="1"/>
    <col min="11022" max="11022" width="20.140625" bestFit="1" customWidth="1"/>
    <col min="11023" max="11023" width="21.85546875" customWidth="1"/>
    <col min="11024" max="11024" width="18.140625" customWidth="1"/>
    <col min="11025" max="11026" width="0" hidden="1" customWidth="1"/>
    <col min="11027" max="11027" width="23.140625" customWidth="1"/>
    <col min="11028" max="11028" width="22.140625" bestFit="1" customWidth="1"/>
    <col min="11265" max="11265" width="7.85546875" bestFit="1" customWidth="1"/>
    <col min="11266" max="11266" width="8.7109375" customWidth="1"/>
    <col min="11267" max="11267" width="7" bestFit="1" customWidth="1"/>
    <col min="11268" max="11268" width="7.7109375" customWidth="1"/>
    <col min="11269" max="11269" width="7.5703125" bestFit="1" customWidth="1"/>
    <col min="11270" max="11270" width="59.85546875" customWidth="1"/>
    <col min="11271" max="11277" width="18.85546875" bestFit="1" customWidth="1"/>
    <col min="11278" max="11278" width="20.140625" bestFit="1" customWidth="1"/>
    <col min="11279" max="11279" width="21.85546875" customWidth="1"/>
    <col min="11280" max="11280" width="18.140625" customWidth="1"/>
    <col min="11281" max="11282" width="0" hidden="1" customWidth="1"/>
    <col min="11283" max="11283" width="23.140625" customWidth="1"/>
    <col min="11284" max="11284" width="22.140625" bestFit="1" customWidth="1"/>
    <col min="11521" max="11521" width="7.85546875" bestFit="1" customWidth="1"/>
    <col min="11522" max="11522" width="8.7109375" customWidth="1"/>
    <col min="11523" max="11523" width="7" bestFit="1" customWidth="1"/>
    <col min="11524" max="11524" width="7.7109375" customWidth="1"/>
    <col min="11525" max="11525" width="7.5703125" bestFit="1" customWidth="1"/>
    <col min="11526" max="11526" width="59.85546875" customWidth="1"/>
    <col min="11527" max="11533" width="18.85546875" bestFit="1" customWidth="1"/>
    <col min="11534" max="11534" width="20.140625" bestFit="1" customWidth="1"/>
    <col min="11535" max="11535" width="21.85546875" customWidth="1"/>
    <col min="11536" max="11536" width="18.140625" customWidth="1"/>
    <col min="11537" max="11538" width="0" hidden="1" customWidth="1"/>
    <col min="11539" max="11539" width="23.140625" customWidth="1"/>
    <col min="11540" max="11540" width="22.140625" bestFit="1" customWidth="1"/>
    <col min="11777" max="11777" width="7.85546875" bestFit="1" customWidth="1"/>
    <col min="11778" max="11778" width="8.7109375" customWidth="1"/>
    <col min="11779" max="11779" width="7" bestFit="1" customWidth="1"/>
    <col min="11780" max="11780" width="7.7109375" customWidth="1"/>
    <col min="11781" max="11781" width="7.5703125" bestFit="1" customWidth="1"/>
    <col min="11782" max="11782" width="59.85546875" customWidth="1"/>
    <col min="11783" max="11789" width="18.85546875" bestFit="1" customWidth="1"/>
    <col min="11790" max="11790" width="20.140625" bestFit="1" customWidth="1"/>
    <col min="11791" max="11791" width="21.85546875" customWidth="1"/>
    <col min="11792" max="11792" width="18.140625" customWidth="1"/>
    <col min="11793" max="11794" width="0" hidden="1" customWidth="1"/>
    <col min="11795" max="11795" width="23.140625" customWidth="1"/>
    <col min="11796" max="11796" width="22.140625" bestFit="1" customWidth="1"/>
    <col min="12033" max="12033" width="7.85546875" bestFit="1" customWidth="1"/>
    <col min="12034" max="12034" width="8.7109375" customWidth="1"/>
    <col min="12035" max="12035" width="7" bestFit="1" customWidth="1"/>
    <col min="12036" max="12036" width="7.7109375" customWidth="1"/>
    <col min="12037" max="12037" width="7.5703125" bestFit="1" customWidth="1"/>
    <col min="12038" max="12038" width="59.85546875" customWidth="1"/>
    <col min="12039" max="12045" width="18.85546875" bestFit="1" customWidth="1"/>
    <col min="12046" max="12046" width="20.140625" bestFit="1" customWidth="1"/>
    <col min="12047" max="12047" width="21.85546875" customWidth="1"/>
    <col min="12048" max="12048" width="18.140625" customWidth="1"/>
    <col min="12049" max="12050" width="0" hidden="1" customWidth="1"/>
    <col min="12051" max="12051" width="23.140625" customWidth="1"/>
    <col min="12052" max="12052" width="22.140625" bestFit="1" customWidth="1"/>
    <col min="12289" max="12289" width="7.85546875" bestFit="1" customWidth="1"/>
    <col min="12290" max="12290" width="8.7109375" customWidth="1"/>
    <col min="12291" max="12291" width="7" bestFit="1" customWidth="1"/>
    <col min="12292" max="12292" width="7.7109375" customWidth="1"/>
    <col min="12293" max="12293" width="7.5703125" bestFit="1" customWidth="1"/>
    <col min="12294" max="12294" width="59.85546875" customWidth="1"/>
    <col min="12295" max="12301" width="18.85546875" bestFit="1" customWidth="1"/>
    <col min="12302" max="12302" width="20.140625" bestFit="1" customWidth="1"/>
    <col min="12303" max="12303" width="21.85546875" customWidth="1"/>
    <col min="12304" max="12304" width="18.140625" customWidth="1"/>
    <col min="12305" max="12306" width="0" hidden="1" customWidth="1"/>
    <col min="12307" max="12307" width="23.140625" customWidth="1"/>
    <col min="12308" max="12308" width="22.140625" bestFit="1" customWidth="1"/>
    <col min="12545" max="12545" width="7.85546875" bestFit="1" customWidth="1"/>
    <col min="12546" max="12546" width="8.7109375" customWidth="1"/>
    <col min="12547" max="12547" width="7" bestFit="1" customWidth="1"/>
    <col min="12548" max="12548" width="7.7109375" customWidth="1"/>
    <col min="12549" max="12549" width="7.5703125" bestFit="1" customWidth="1"/>
    <col min="12550" max="12550" width="59.85546875" customWidth="1"/>
    <col min="12551" max="12557" width="18.85546875" bestFit="1" customWidth="1"/>
    <col min="12558" max="12558" width="20.140625" bestFit="1" customWidth="1"/>
    <col min="12559" max="12559" width="21.85546875" customWidth="1"/>
    <col min="12560" max="12560" width="18.140625" customWidth="1"/>
    <col min="12561" max="12562" width="0" hidden="1" customWidth="1"/>
    <col min="12563" max="12563" width="23.140625" customWidth="1"/>
    <col min="12564" max="12564" width="22.140625" bestFit="1" customWidth="1"/>
    <col min="12801" max="12801" width="7.85546875" bestFit="1" customWidth="1"/>
    <col min="12802" max="12802" width="8.7109375" customWidth="1"/>
    <col min="12803" max="12803" width="7" bestFit="1" customWidth="1"/>
    <col min="12804" max="12804" width="7.7109375" customWidth="1"/>
    <col min="12805" max="12805" width="7.5703125" bestFit="1" customWidth="1"/>
    <col min="12806" max="12806" width="59.85546875" customWidth="1"/>
    <col min="12807" max="12813" width="18.85546875" bestFit="1" customWidth="1"/>
    <col min="12814" max="12814" width="20.140625" bestFit="1" customWidth="1"/>
    <col min="12815" max="12815" width="21.85546875" customWidth="1"/>
    <col min="12816" max="12816" width="18.140625" customWidth="1"/>
    <col min="12817" max="12818" width="0" hidden="1" customWidth="1"/>
    <col min="12819" max="12819" width="23.140625" customWidth="1"/>
    <col min="12820" max="12820" width="22.140625" bestFit="1" customWidth="1"/>
    <col min="13057" max="13057" width="7.85546875" bestFit="1" customWidth="1"/>
    <col min="13058" max="13058" width="8.7109375" customWidth="1"/>
    <col min="13059" max="13059" width="7" bestFit="1" customWidth="1"/>
    <col min="13060" max="13060" width="7.7109375" customWidth="1"/>
    <col min="13061" max="13061" width="7.5703125" bestFit="1" customWidth="1"/>
    <col min="13062" max="13062" width="59.85546875" customWidth="1"/>
    <col min="13063" max="13069" width="18.85546875" bestFit="1" customWidth="1"/>
    <col min="13070" max="13070" width="20.140625" bestFit="1" customWidth="1"/>
    <col min="13071" max="13071" width="21.85546875" customWidth="1"/>
    <col min="13072" max="13072" width="18.140625" customWidth="1"/>
    <col min="13073" max="13074" width="0" hidden="1" customWidth="1"/>
    <col min="13075" max="13075" width="23.140625" customWidth="1"/>
    <col min="13076" max="13076" width="22.140625" bestFit="1" customWidth="1"/>
    <col min="13313" max="13313" width="7.85546875" bestFit="1" customWidth="1"/>
    <col min="13314" max="13314" width="8.7109375" customWidth="1"/>
    <col min="13315" max="13315" width="7" bestFit="1" customWidth="1"/>
    <col min="13316" max="13316" width="7.7109375" customWidth="1"/>
    <col min="13317" max="13317" width="7.5703125" bestFit="1" customWidth="1"/>
    <col min="13318" max="13318" width="59.85546875" customWidth="1"/>
    <col min="13319" max="13325" width="18.85546875" bestFit="1" customWidth="1"/>
    <col min="13326" max="13326" width="20.140625" bestFit="1" customWidth="1"/>
    <col min="13327" max="13327" width="21.85546875" customWidth="1"/>
    <col min="13328" max="13328" width="18.140625" customWidth="1"/>
    <col min="13329" max="13330" width="0" hidden="1" customWidth="1"/>
    <col min="13331" max="13331" width="23.140625" customWidth="1"/>
    <col min="13332" max="13332" width="22.140625" bestFit="1" customWidth="1"/>
    <col min="13569" max="13569" width="7.85546875" bestFit="1" customWidth="1"/>
    <col min="13570" max="13570" width="8.7109375" customWidth="1"/>
    <col min="13571" max="13571" width="7" bestFit="1" customWidth="1"/>
    <col min="13572" max="13572" width="7.7109375" customWidth="1"/>
    <col min="13573" max="13573" width="7.5703125" bestFit="1" customWidth="1"/>
    <col min="13574" max="13574" width="59.85546875" customWidth="1"/>
    <col min="13575" max="13581" width="18.85546875" bestFit="1" customWidth="1"/>
    <col min="13582" max="13582" width="20.140625" bestFit="1" customWidth="1"/>
    <col min="13583" max="13583" width="21.85546875" customWidth="1"/>
    <col min="13584" max="13584" width="18.140625" customWidth="1"/>
    <col min="13585" max="13586" width="0" hidden="1" customWidth="1"/>
    <col min="13587" max="13587" width="23.140625" customWidth="1"/>
    <col min="13588" max="13588" width="22.140625" bestFit="1" customWidth="1"/>
    <col min="13825" max="13825" width="7.85546875" bestFit="1" customWidth="1"/>
    <col min="13826" max="13826" width="8.7109375" customWidth="1"/>
    <col min="13827" max="13827" width="7" bestFit="1" customWidth="1"/>
    <col min="13828" max="13828" width="7.7109375" customWidth="1"/>
    <col min="13829" max="13829" width="7.5703125" bestFit="1" customWidth="1"/>
    <col min="13830" max="13830" width="59.85546875" customWidth="1"/>
    <col min="13831" max="13837" width="18.85546875" bestFit="1" customWidth="1"/>
    <col min="13838" max="13838" width="20.140625" bestFit="1" customWidth="1"/>
    <col min="13839" max="13839" width="21.85546875" customWidth="1"/>
    <col min="13840" max="13840" width="18.140625" customWidth="1"/>
    <col min="13841" max="13842" width="0" hidden="1" customWidth="1"/>
    <col min="13843" max="13843" width="23.140625" customWidth="1"/>
    <col min="13844" max="13844" width="22.140625" bestFit="1" customWidth="1"/>
    <col min="14081" max="14081" width="7.85546875" bestFit="1" customWidth="1"/>
    <col min="14082" max="14082" width="8.7109375" customWidth="1"/>
    <col min="14083" max="14083" width="7" bestFit="1" customWidth="1"/>
    <col min="14084" max="14084" width="7.7109375" customWidth="1"/>
    <col min="14085" max="14085" width="7.5703125" bestFit="1" customWidth="1"/>
    <col min="14086" max="14086" width="59.85546875" customWidth="1"/>
    <col min="14087" max="14093" width="18.85546875" bestFit="1" customWidth="1"/>
    <col min="14094" max="14094" width="20.140625" bestFit="1" customWidth="1"/>
    <col min="14095" max="14095" width="21.85546875" customWidth="1"/>
    <col min="14096" max="14096" width="18.140625" customWidth="1"/>
    <col min="14097" max="14098" width="0" hidden="1" customWidth="1"/>
    <col min="14099" max="14099" width="23.140625" customWidth="1"/>
    <col min="14100" max="14100" width="22.140625" bestFit="1" customWidth="1"/>
    <col min="14337" max="14337" width="7.85546875" bestFit="1" customWidth="1"/>
    <col min="14338" max="14338" width="8.7109375" customWidth="1"/>
    <col min="14339" max="14339" width="7" bestFit="1" customWidth="1"/>
    <col min="14340" max="14340" width="7.7109375" customWidth="1"/>
    <col min="14341" max="14341" width="7.5703125" bestFit="1" customWidth="1"/>
    <col min="14342" max="14342" width="59.85546875" customWidth="1"/>
    <col min="14343" max="14349" width="18.85546875" bestFit="1" customWidth="1"/>
    <col min="14350" max="14350" width="20.140625" bestFit="1" customWidth="1"/>
    <col min="14351" max="14351" width="21.85546875" customWidth="1"/>
    <col min="14352" max="14352" width="18.140625" customWidth="1"/>
    <col min="14353" max="14354" width="0" hidden="1" customWidth="1"/>
    <col min="14355" max="14355" width="23.140625" customWidth="1"/>
    <col min="14356" max="14356" width="22.140625" bestFit="1" customWidth="1"/>
    <col min="14593" max="14593" width="7.85546875" bestFit="1" customWidth="1"/>
    <col min="14594" max="14594" width="8.7109375" customWidth="1"/>
    <col min="14595" max="14595" width="7" bestFit="1" customWidth="1"/>
    <col min="14596" max="14596" width="7.7109375" customWidth="1"/>
    <col min="14597" max="14597" width="7.5703125" bestFit="1" customWidth="1"/>
    <col min="14598" max="14598" width="59.85546875" customWidth="1"/>
    <col min="14599" max="14605" width="18.85546875" bestFit="1" customWidth="1"/>
    <col min="14606" max="14606" width="20.140625" bestFit="1" customWidth="1"/>
    <col min="14607" max="14607" width="21.85546875" customWidth="1"/>
    <col min="14608" max="14608" width="18.140625" customWidth="1"/>
    <col min="14609" max="14610" width="0" hidden="1" customWidth="1"/>
    <col min="14611" max="14611" width="23.140625" customWidth="1"/>
    <col min="14612" max="14612" width="22.140625" bestFit="1" customWidth="1"/>
    <col min="14849" max="14849" width="7.85546875" bestFit="1" customWidth="1"/>
    <col min="14850" max="14850" width="8.7109375" customWidth="1"/>
    <col min="14851" max="14851" width="7" bestFit="1" customWidth="1"/>
    <col min="14852" max="14852" width="7.7109375" customWidth="1"/>
    <col min="14853" max="14853" width="7.5703125" bestFit="1" customWidth="1"/>
    <col min="14854" max="14854" width="59.85546875" customWidth="1"/>
    <col min="14855" max="14861" width="18.85546875" bestFit="1" customWidth="1"/>
    <col min="14862" max="14862" width="20.140625" bestFit="1" customWidth="1"/>
    <col min="14863" max="14863" width="21.85546875" customWidth="1"/>
    <col min="14864" max="14864" width="18.140625" customWidth="1"/>
    <col min="14865" max="14866" width="0" hidden="1" customWidth="1"/>
    <col min="14867" max="14867" width="23.140625" customWidth="1"/>
    <col min="14868" max="14868" width="22.140625" bestFit="1" customWidth="1"/>
    <col min="15105" max="15105" width="7.85546875" bestFit="1" customWidth="1"/>
    <col min="15106" max="15106" width="8.7109375" customWidth="1"/>
    <col min="15107" max="15107" width="7" bestFit="1" customWidth="1"/>
    <col min="15108" max="15108" width="7.7109375" customWidth="1"/>
    <col min="15109" max="15109" width="7.5703125" bestFit="1" customWidth="1"/>
    <col min="15110" max="15110" width="59.85546875" customWidth="1"/>
    <col min="15111" max="15117" width="18.85546875" bestFit="1" customWidth="1"/>
    <col min="15118" max="15118" width="20.140625" bestFit="1" customWidth="1"/>
    <col min="15119" max="15119" width="21.85546875" customWidth="1"/>
    <col min="15120" max="15120" width="18.140625" customWidth="1"/>
    <col min="15121" max="15122" width="0" hidden="1" customWidth="1"/>
    <col min="15123" max="15123" width="23.140625" customWidth="1"/>
    <col min="15124" max="15124" width="22.140625" bestFit="1" customWidth="1"/>
    <col min="15361" max="15361" width="7.85546875" bestFit="1" customWidth="1"/>
    <col min="15362" max="15362" width="8.7109375" customWidth="1"/>
    <col min="15363" max="15363" width="7" bestFit="1" customWidth="1"/>
    <col min="15364" max="15364" width="7.7109375" customWidth="1"/>
    <col min="15365" max="15365" width="7.5703125" bestFit="1" customWidth="1"/>
    <col min="15366" max="15366" width="59.85546875" customWidth="1"/>
    <col min="15367" max="15373" width="18.85546875" bestFit="1" customWidth="1"/>
    <col min="15374" max="15374" width="20.140625" bestFit="1" customWidth="1"/>
    <col min="15375" max="15375" width="21.85546875" customWidth="1"/>
    <col min="15376" max="15376" width="18.140625" customWidth="1"/>
    <col min="15377" max="15378" width="0" hidden="1" customWidth="1"/>
    <col min="15379" max="15379" width="23.140625" customWidth="1"/>
    <col min="15380" max="15380" width="22.140625" bestFit="1" customWidth="1"/>
    <col min="15617" max="15617" width="7.85546875" bestFit="1" customWidth="1"/>
    <col min="15618" max="15618" width="8.7109375" customWidth="1"/>
    <col min="15619" max="15619" width="7" bestFit="1" customWidth="1"/>
    <col min="15620" max="15620" width="7.7109375" customWidth="1"/>
    <col min="15621" max="15621" width="7.5703125" bestFit="1" customWidth="1"/>
    <col min="15622" max="15622" width="59.85546875" customWidth="1"/>
    <col min="15623" max="15629" width="18.85546875" bestFit="1" customWidth="1"/>
    <col min="15630" max="15630" width="20.140625" bestFit="1" customWidth="1"/>
    <col min="15631" max="15631" width="21.85546875" customWidth="1"/>
    <col min="15632" max="15632" width="18.140625" customWidth="1"/>
    <col min="15633" max="15634" width="0" hidden="1" customWidth="1"/>
    <col min="15635" max="15635" width="23.140625" customWidth="1"/>
    <col min="15636" max="15636" width="22.140625" bestFit="1" customWidth="1"/>
    <col min="15873" max="15873" width="7.85546875" bestFit="1" customWidth="1"/>
    <col min="15874" max="15874" width="8.7109375" customWidth="1"/>
    <col min="15875" max="15875" width="7" bestFit="1" customWidth="1"/>
    <col min="15876" max="15876" width="7.7109375" customWidth="1"/>
    <col min="15877" max="15877" width="7.5703125" bestFit="1" customWidth="1"/>
    <col min="15878" max="15878" width="59.85546875" customWidth="1"/>
    <col min="15879" max="15885" width="18.85546875" bestFit="1" customWidth="1"/>
    <col min="15886" max="15886" width="20.140625" bestFit="1" customWidth="1"/>
    <col min="15887" max="15887" width="21.85546875" customWidth="1"/>
    <col min="15888" max="15888" width="18.140625" customWidth="1"/>
    <col min="15889" max="15890" width="0" hidden="1" customWidth="1"/>
    <col min="15891" max="15891" width="23.140625" customWidth="1"/>
    <col min="15892" max="15892" width="22.140625" bestFit="1" customWidth="1"/>
    <col min="16129" max="16129" width="7.85546875" bestFit="1" customWidth="1"/>
    <col min="16130" max="16130" width="8.7109375" customWidth="1"/>
    <col min="16131" max="16131" width="7" bestFit="1" customWidth="1"/>
    <col min="16132" max="16132" width="7.7109375" customWidth="1"/>
    <col min="16133" max="16133" width="7.5703125" bestFit="1" customWidth="1"/>
    <col min="16134" max="16134" width="59.85546875" customWidth="1"/>
    <col min="16135" max="16141" width="18.85546875" bestFit="1" customWidth="1"/>
    <col min="16142" max="16142" width="20.140625" bestFit="1" customWidth="1"/>
    <col min="16143" max="16143" width="21.85546875" customWidth="1"/>
    <col min="16144" max="16144" width="18.140625" customWidth="1"/>
    <col min="16145" max="16146" width="0" hidden="1" customWidth="1"/>
    <col min="16147" max="16147" width="23.140625" customWidth="1"/>
    <col min="16148" max="16148" width="22.140625" bestFit="1" customWidth="1"/>
  </cols>
  <sheetData>
    <row r="1" spans="1:20" ht="24" customHeight="1" x14ac:dyDescent="0.2">
      <c r="B1" s="2"/>
      <c r="C1" s="2"/>
      <c r="D1" s="2"/>
      <c r="E1" s="3"/>
      <c r="F1" s="4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0" ht="20.25" customHeight="1" x14ac:dyDescent="0.2">
      <c r="B2" s="2"/>
      <c r="C2" s="2"/>
      <c r="D2" s="2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0" ht="0.75" hidden="1" customHeight="1" x14ac:dyDescent="0.35">
      <c r="A3" s="5"/>
      <c r="B3" s="5"/>
      <c r="C3" s="5"/>
      <c r="D3" s="5"/>
      <c r="E3" s="6"/>
      <c r="F3" s="6"/>
      <c r="G3" s="6"/>
      <c r="H3" s="7"/>
      <c r="I3" s="8"/>
      <c r="J3" s="8"/>
      <c r="K3" s="9"/>
      <c r="L3" s="8"/>
      <c r="M3" s="8"/>
      <c r="N3" s="8"/>
      <c r="O3" s="8"/>
      <c r="P3" s="8"/>
      <c r="Q3" s="10"/>
      <c r="R3" s="8"/>
      <c r="S3" s="11"/>
    </row>
    <row r="4" spans="1:20" ht="23.25" customHeight="1" x14ac:dyDescent="0.2">
      <c r="A4" s="12"/>
      <c r="B4" s="13"/>
      <c r="C4" s="13"/>
      <c r="D4" s="13"/>
      <c r="E4" s="14" t="s">
        <v>1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20" ht="27" customHeight="1" x14ac:dyDescent="0.2">
      <c r="A5" s="12"/>
      <c r="B5" s="15"/>
      <c r="C5" s="15"/>
      <c r="D5" s="15"/>
      <c r="E5" s="16" t="s">
        <v>2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20" ht="30.75" customHeight="1" thickBot="1" x14ac:dyDescent="0.25">
      <c r="A6" s="17"/>
      <c r="B6" s="18"/>
      <c r="C6" s="18"/>
      <c r="D6" s="18"/>
      <c r="E6" s="19">
        <v>2021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20" s="26" customFormat="1" ht="42" customHeight="1" thickBot="1" x14ac:dyDescent="0.25">
      <c r="A7" s="20" t="s">
        <v>3</v>
      </c>
      <c r="B7" s="21" t="s">
        <v>4</v>
      </c>
      <c r="C7" s="22" t="s">
        <v>5</v>
      </c>
      <c r="D7" s="21" t="s">
        <v>6</v>
      </c>
      <c r="E7" s="22" t="s">
        <v>7</v>
      </c>
      <c r="F7" s="23" t="s">
        <v>8</v>
      </c>
      <c r="G7" s="23" t="s">
        <v>9</v>
      </c>
      <c r="H7" s="24" t="s">
        <v>10</v>
      </c>
      <c r="I7" s="24" t="s">
        <v>11</v>
      </c>
      <c r="J7" s="24" t="s">
        <v>12</v>
      </c>
      <c r="K7" s="24" t="s">
        <v>13</v>
      </c>
      <c r="L7" s="24" t="s">
        <v>14</v>
      </c>
      <c r="M7" s="24" t="s">
        <v>15</v>
      </c>
      <c r="N7" s="24" t="s">
        <v>16</v>
      </c>
      <c r="O7" s="24" t="s">
        <v>17</v>
      </c>
      <c r="P7" s="24" t="s">
        <v>18</v>
      </c>
      <c r="Q7" s="24" t="s">
        <v>19</v>
      </c>
      <c r="R7" s="24" t="s">
        <v>20</v>
      </c>
      <c r="S7" s="25" t="s">
        <v>21</v>
      </c>
    </row>
    <row r="8" spans="1:20" s="33" customFormat="1" ht="42" customHeight="1" thickTop="1" thickBot="1" x14ac:dyDescent="0.25">
      <c r="A8" s="27"/>
      <c r="B8" s="28"/>
      <c r="C8" s="28"/>
      <c r="D8" s="28"/>
      <c r="E8" s="28"/>
      <c r="F8" s="29" t="s">
        <v>22</v>
      </c>
      <c r="G8" s="30">
        <f t="shared" ref="G8:R8" si="0">SUM(G9:G26)</f>
        <v>39877475.640000001</v>
      </c>
      <c r="H8" s="30">
        <f t="shared" si="0"/>
        <v>16960050.309999999</v>
      </c>
      <c r="I8" s="30">
        <f t="shared" si="0"/>
        <v>17498083.240000002</v>
      </c>
      <c r="J8" s="30">
        <f t="shared" si="0"/>
        <v>20140071.080000006</v>
      </c>
      <c r="K8" s="30">
        <f t="shared" si="0"/>
        <v>24887710.960000001</v>
      </c>
      <c r="L8" s="30">
        <f t="shared" si="0"/>
        <v>26450642.370000001</v>
      </c>
      <c r="M8" s="30">
        <f t="shared" si="0"/>
        <v>27620905.220000003</v>
      </c>
      <c r="N8" s="30">
        <f t="shared" si="0"/>
        <v>39474050.970000006</v>
      </c>
      <c r="O8" s="30">
        <f t="shared" si="0"/>
        <v>26984400.470000003</v>
      </c>
      <c r="P8" s="30">
        <f t="shared" si="0"/>
        <v>24460300.519999996</v>
      </c>
      <c r="Q8" s="30">
        <f t="shared" si="0"/>
        <v>0</v>
      </c>
      <c r="R8" s="30">
        <f t="shared" si="0"/>
        <v>0</v>
      </c>
      <c r="S8" s="31">
        <f>SUM(G8:R8)</f>
        <v>264353690.78000003</v>
      </c>
      <c r="T8" s="32"/>
    </row>
    <row r="9" spans="1:20" s="26" customFormat="1" ht="27" customHeight="1" x14ac:dyDescent="0.2">
      <c r="A9" s="34">
        <v>2</v>
      </c>
      <c r="B9" s="35">
        <v>1</v>
      </c>
      <c r="C9" s="35">
        <v>1</v>
      </c>
      <c r="D9" s="35">
        <v>1</v>
      </c>
      <c r="E9" s="36" t="s">
        <v>23</v>
      </c>
      <c r="F9" s="37" t="s">
        <v>24</v>
      </c>
      <c r="G9" s="38">
        <v>12377579</v>
      </c>
      <c r="H9" s="39">
        <v>9557169</v>
      </c>
      <c r="I9" s="38">
        <v>8553604.75</v>
      </c>
      <c r="J9" s="38">
        <v>7542434.5499999998</v>
      </c>
      <c r="K9" s="38">
        <v>7284575</v>
      </c>
      <c r="L9" s="38">
        <v>8462480.4000000004</v>
      </c>
      <c r="M9" s="38">
        <v>10368575</v>
      </c>
      <c r="N9" s="38">
        <v>10262666.67</v>
      </c>
      <c r="O9" s="38">
        <v>13153833.33</v>
      </c>
      <c r="P9" s="38">
        <v>14365900</v>
      </c>
      <c r="Q9" s="40"/>
      <c r="R9" s="38"/>
      <c r="S9" s="41">
        <f>SUM(G9:R9)</f>
        <v>101928817.69999999</v>
      </c>
      <c r="T9" s="42"/>
    </row>
    <row r="10" spans="1:20" s="26" customFormat="1" ht="27" customHeight="1" x14ac:dyDescent="0.2">
      <c r="A10" s="43">
        <v>2</v>
      </c>
      <c r="B10" s="44">
        <v>1</v>
      </c>
      <c r="C10" s="44">
        <v>1</v>
      </c>
      <c r="D10" s="44">
        <v>2</v>
      </c>
      <c r="E10" s="45" t="s">
        <v>23</v>
      </c>
      <c r="F10" s="46" t="s">
        <v>25</v>
      </c>
      <c r="G10" s="47">
        <v>1881000</v>
      </c>
      <c r="H10" s="48">
        <v>1367000</v>
      </c>
      <c r="I10" s="47">
        <v>2629000</v>
      </c>
      <c r="J10" s="47">
        <v>5138000</v>
      </c>
      <c r="K10" s="47">
        <f>3765000-80000</f>
        <v>3685000</v>
      </c>
      <c r="L10" s="47">
        <v>3121000</v>
      </c>
      <c r="M10" s="47">
        <v>3444212.36</v>
      </c>
      <c r="N10" s="47">
        <v>6400000</v>
      </c>
      <c r="O10" s="47">
        <f>3877161.57-54472.76</f>
        <v>3822688.81</v>
      </c>
      <c r="P10" s="47">
        <f>1112333.33+511000</f>
        <v>1623333.33</v>
      </c>
      <c r="Q10" s="49"/>
      <c r="R10" s="47"/>
      <c r="S10" s="50">
        <f>SUM(G10:R10)</f>
        <v>33111234.5</v>
      </c>
      <c r="T10" s="42"/>
    </row>
    <row r="11" spans="1:20" s="26" customFormat="1" ht="27" customHeight="1" x14ac:dyDescent="0.2">
      <c r="A11" s="43">
        <v>2</v>
      </c>
      <c r="B11" s="44">
        <v>1</v>
      </c>
      <c r="C11" s="44">
        <v>1</v>
      </c>
      <c r="D11" s="44">
        <v>2</v>
      </c>
      <c r="E11" s="45" t="s">
        <v>26</v>
      </c>
      <c r="F11" s="51" t="s">
        <v>27</v>
      </c>
      <c r="G11" s="47">
        <v>16404900</v>
      </c>
      <c r="H11" s="48">
        <v>-324000</v>
      </c>
      <c r="I11" s="52">
        <v>-15000</v>
      </c>
      <c r="J11" s="47">
        <v>0</v>
      </c>
      <c r="K11" s="47">
        <v>0</v>
      </c>
      <c r="L11" s="47">
        <v>55000</v>
      </c>
      <c r="M11" s="47">
        <v>650000</v>
      </c>
      <c r="N11" s="47">
        <v>-92000</v>
      </c>
      <c r="O11" s="47">
        <v>0</v>
      </c>
      <c r="P11" s="47">
        <v>0</v>
      </c>
      <c r="Q11" s="49"/>
      <c r="R11" s="47"/>
      <c r="S11" s="53">
        <f t="shared" ref="S11:S71" si="1">SUM(G11:R11)</f>
        <v>16678900</v>
      </c>
      <c r="T11" s="42"/>
    </row>
    <row r="12" spans="1:20" s="26" customFormat="1" ht="27" customHeight="1" x14ac:dyDescent="0.2">
      <c r="A12" s="43">
        <v>2</v>
      </c>
      <c r="B12" s="44">
        <v>1</v>
      </c>
      <c r="C12" s="44">
        <v>1</v>
      </c>
      <c r="D12" s="44">
        <v>3</v>
      </c>
      <c r="E12" s="45" t="s">
        <v>23</v>
      </c>
      <c r="F12" s="46" t="s">
        <v>28</v>
      </c>
      <c r="G12" s="47">
        <v>2360150</v>
      </c>
      <c r="H12" s="48">
        <v>2825150</v>
      </c>
      <c r="I12" s="47">
        <v>3384450</v>
      </c>
      <c r="J12" s="47">
        <v>3395600</v>
      </c>
      <c r="K12" s="47">
        <v>3158350</v>
      </c>
      <c r="L12" s="47">
        <v>3082350</v>
      </c>
      <c r="M12" s="47">
        <v>3064750</v>
      </c>
      <c r="N12" s="47">
        <v>3064750</v>
      </c>
      <c r="O12" s="47">
        <v>3064750</v>
      </c>
      <c r="P12" s="47">
        <v>3064750</v>
      </c>
      <c r="Q12" s="49"/>
      <c r="R12" s="47"/>
      <c r="S12" s="53">
        <f t="shared" si="1"/>
        <v>30465050</v>
      </c>
      <c r="T12" s="54"/>
    </row>
    <row r="13" spans="1:20" s="26" customFormat="1" ht="27" hidden="1" customHeight="1" x14ac:dyDescent="0.2">
      <c r="A13" s="43">
        <v>2</v>
      </c>
      <c r="B13" s="44">
        <v>1</v>
      </c>
      <c r="C13" s="44">
        <v>1</v>
      </c>
      <c r="D13" s="44">
        <v>4</v>
      </c>
      <c r="E13" s="45" t="s">
        <v>23</v>
      </c>
      <c r="F13" s="46" t="s">
        <v>29</v>
      </c>
      <c r="G13" s="47">
        <v>0</v>
      </c>
      <c r="H13" s="48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/>
      <c r="P13" s="47"/>
      <c r="Q13" s="49"/>
      <c r="R13" s="47"/>
      <c r="S13" s="53">
        <f t="shared" si="1"/>
        <v>0</v>
      </c>
    </row>
    <row r="14" spans="1:20" s="26" customFormat="1" ht="27" customHeight="1" x14ac:dyDescent="0.2">
      <c r="A14" s="43">
        <v>2</v>
      </c>
      <c r="B14" s="44">
        <v>1</v>
      </c>
      <c r="C14" s="44">
        <v>1</v>
      </c>
      <c r="D14" s="44">
        <v>5</v>
      </c>
      <c r="E14" s="45" t="s">
        <v>30</v>
      </c>
      <c r="F14" s="46" t="s">
        <v>31</v>
      </c>
      <c r="G14" s="47">
        <v>680264.02</v>
      </c>
      <c r="H14" s="48">
        <v>470421.52</v>
      </c>
      <c r="I14" s="47">
        <v>528028.49</v>
      </c>
      <c r="J14" s="47">
        <v>24512.62</v>
      </c>
      <c r="K14" s="47">
        <f>9259777.81-1205706.76</f>
        <v>8054071.0500000007</v>
      </c>
      <c r="L14" s="47">
        <v>7716120.5099999998</v>
      </c>
      <c r="M14" s="47">
        <v>5091759.21</v>
      </c>
      <c r="N14" s="47">
        <v>17757770.98</v>
      </c>
      <c r="O14" s="47">
        <v>1832278.01</v>
      </c>
      <c r="P14" s="47">
        <v>842847.88</v>
      </c>
      <c r="Q14" s="49"/>
      <c r="R14" s="47"/>
      <c r="S14" s="53">
        <f t="shared" si="1"/>
        <v>42998074.290000007</v>
      </c>
      <c r="T14" s="42"/>
    </row>
    <row r="15" spans="1:20" s="26" customFormat="1" ht="27" hidden="1" customHeight="1" x14ac:dyDescent="0.2">
      <c r="A15" s="43">
        <v>2</v>
      </c>
      <c r="B15" s="44">
        <v>1</v>
      </c>
      <c r="C15" s="44">
        <v>2</v>
      </c>
      <c r="D15" s="44">
        <v>2</v>
      </c>
      <c r="E15" s="45" t="s">
        <v>30</v>
      </c>
      <c r="F15" s="51" t="s">
        <v>32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/>
      <c r="P15" s="47"/>
      <c r="Q15" s="49"/>
      <c r="R15" s="47"/>
      <c r="S15" s="53">
        <f t="shared" si="1"/>
        <v>0</v>
      </c>
    </row>
    <row r="16" spans="1:20" s="26" customFormat="1" ht="27" customHeight="1" x14ac:dyDescent="0.2">
      <c r="A16" s="43">
        <v>2</v>
      </c>
      <c r="B16" s="44">
        <v>1</v>
      </c>
      <c r="C16" s="44">
        <v>2</v>
      </c>
      <c r="D16" s="44">
        <v>2</v>
      </c>
      <c r="E16" s="45" t="s">
        <v>33</v>
      </c>
      <c r="F16" s="51" t="s">
        <v>34</v>
      </c>
      <c r="G16" s="47">
        <v>1590000</v>
      </c>
      <c r="H16" s="48">
        <v>1105000</v>
      </c>
      <c r="I16" s="47">
        <v>840000</v>
      </c>
      <c r="J16" s="47">
        <v>880000</v>
      </c>
      <c r="K16" s="47">
        <v>864500</v>
      </c>
      <c r="L16" s="47">
        <v>864500</v>
      </c>
      <c r="M16" s="47">
        <v>867500</v>
      </c>
      <c r="N16" s="47">
        <v>830500</v>
      </c>
      <c r="O16" s="47">
        <v>830500</v>
      </c>
      <c r="P16" s="47">
        <v>880000</v>
      </c>
      <c r="Q16" s="49"/>
      <c r="R16" s="47"/>
      <c r="S16" s="53">
        <f t="shared" si="1"/>
        <v>9552500</v>
      </c>
      <c r="T16" s="42"/>
    </row>
    <row r="17" spans="1:20" s="26" customFormat="1" ht="27" hidden="1" customHeight="1" x14ac:dyDescent="0.2">
      <c r="A17" s="43">
        <v>2</v>
      </c>
      <c r="B17" s="44">
        <v>1</v>
      </c>
      <c r="C17" s="44">
        <v>2</v>
      </c>
      <c r="D17" s="44">
        <v>2</v>
      </c>
      <c r="E17" s="45" t="s">
        <v>26</v>
      </c>
      <c r="F17" s="51" t="s">
        <v>35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/>
      <c r="P17" s="47"/>
      <c r="Q17" s="49"/>
      <c r="R17" s="47"/>
      <c r="S17" s="53">
        <f t="shared" si="1"/>
        <v>0</v>
      </c>
    </row>
    <row r="18" spans="1:20" s="26" customFormat="1" ht="27" customHeight="1" x14ac:dyDescent="0.2">
      <c r="A18" s="43">
        <v>2</v>
      </c>
      <c r="B18" s="44">
        <v>1</v>
      </c>
      <c r="C18" s="44">
        <v>2</v>
      </c>
      <c r="D18" s="44">
        <v>2</v>
      </c>
      <c r="E18" s="45" t="s">
        <v>36</v>
      </c>
      <c r="F18" s="51" t="s">
        <v>37</v>
      </c>
      <c r="G18" s="47">
        <v>876675</v>
      </c>
      <c r="H18" s="48">
        <v>0</v>
      </c>
      <c r="I18" s="47">
        <v>0</v>
      </c>
      <c r="J18" s="47">
        <v>0</v>
      </c>
      <c r="K18" s="47">
        <v>0</v>
      </c>
      <c r="L18" s="47">
        <v>60000</v>
      </c>
      <c r="M18" s="47">
        <v>30000</v>
      </c>
      <c r="N18" s="47">
        <f>30000-62000</f>
        <v>-32000</v>
      </c>
      <c r="O18" s="47">
        <v>30000</v>
      </c>
      <c r="P18" s="47">
        <v>0</v>
      </c>
      <c r="Q18" s="49"/>
      <c r="R18" s="47"/>
      <c r="S18" s="53">
        <f t="shared" si="1"/>
        <v>964675</v>
      </c>
    </row>
    <row r="19" spans="1:20" s="26" customFormat="1" ht="0.75" hidden="1" customHeight="1" x14ac:dyDescent="0.2">
      <c r="A19" s="43">
        <v>2</v>
      </c>
      <c r="B19" s="44">
        <v>1</v>
      </c>
      <c r="C19" s="44">
        <v>2</v>
      </c>
      <c r="D19" s="44">
        <v>2</v>
      </c>
      <c r="E19" s="45" t="s">
        <v>38</v>
      </c>
      <c r="F19" s="51" t="s">
        <v>39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/>
      <c r="P19" s="47"/>
      <c r="Q19" s="49"/>
      <c r="R19" s="47"/>
      <c r="S19" s="53">
        <f t="shared" si="1"/>
        <v>0</v>
      </c>
    </row>
    <row r="20" spans="1:20" s="26" customFormat="1" ht="27" customHeight="1" x14ac:dyDescent="0.2">
      <c r="A20" s="43">
        <v>2</v>
      </c>
      <c r="B20" s="44">
        <v>1</v>
      </c>
      <c r="C20" s="44">
        <v>3</v>
      </c>
      <c r="D20" s="44">
        <v>1</v>
      </c>
      <c r="E20" s="45" t="s">
        <v>23</v>
      </c>
      <c r="F20" s="46" t="s">
        <v>40</v>
      </c>
      <c r="G20" s="47">
        <v>1400000</v>
      </c>
      <c r="H20" s="48">
        <v>0</v>
      </c>
      <c r="I20" s="47">
        <v>1440000</v>
      </c>
      <c r="J20" s="47">
        <v>1320000</v>
      </c>
      <c r="K20" s="47">
        <v>86500</v>
      </c>
      <c r="L20" s="47">
        <v>1365087.11</v>
      </c>
      <c r="M20" s="47">
        <v>2240000</v>
      </c>
      <c r="N20" s="47">
        <f>40000-1120000</f>
        <v>-1080000</v>
      </c>
      <c r="O20" s="47">
        <v>1320000</v>
      </c>
      <c r="P20" s="47">
        <v>685506.56000000006</v>
      </c>
      <c r="Q20" s="49"/>
      <c r="R20" s="47"/>
      <c r="S20" s="53">
        <f t="shared" si="1"/>
        <v>8777093.6699999999</v>
      </c>
    </row>
    <row r="21" spans="1:20" s="26" customFormat="1" ht="27" customHeight="1" x14ac:dyDescent="0.2">
      <c r="A21" s="43">
        <v>2</v>
      </c>
      <c r="B21" s="44">
        <v>1</v>
      </c>
      <c r="C21" s="44">
        <v>3</v>
      </c>
      <c r="D21" s="44">
        <v>2</v>
      </c>
      <c r="E21" s="45" t="s">
        <v>23</v>
      </c>
      <c r="F21" s="46" t="s">
        <v>41</v>
      </c>
      <c r="G21" s="47">
        <v>95250</v>
      </c>
      <c r="H21" s="48">
        <v>138000</v>
      </c>
      <c r="I21" s="47">
        <v>138000</v>
      </c>
      <c r="J21" s="47">
        <v>138000</v>
      </c>
      <c r="K21" s="47">
        <v>138000</v>
      </c>
      <c r="L21" s="47">
        <v>144750</v>
      </c>
      <c r="M21" s="47">
        <v>144750</v>
      </c>
      <c r="N21" s="47">
        <v>167250</v>
      </c>
      <c r="O21" s="47">
        <v>167250</v>
      </c>
      <c r="P21" s="47">
        <v>185250</v>
      </c>
      <c r="Q21" s="49"/>
      <c r="R21" s="47"/>
      <c r="S21" s="53">
        <f t="shared" si="1"/>
        <v>1456500</v>
      </c>
    </row>
    <row r="22" spans="1:20" s="26" customFormat="1" ht="27" hidden="1" customHeight="1" x14ac:dyDescent="0.2">
      <c r="A22" s="43">
        <v>2</v>
      </c>
      <c r="B22" s="44">
        <v>1</v>
      </c>
      <c r="C22" s="44">
        <v>4</v>
      </c>
      <c r="D22" s="44">
        <v>2</v>
      </c>
      <c r="E22" s="45" t="s">
        <v>42</v>
      </c>
      <c r="F22" s="46" t="s">
        <v>43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/>
      <c r="P22" s="47"/>
      <c r="Q22" s="49"/>
      <c r="R22" s="47"/>
      <c r="S22" s="53">
        <f t="shared" si="1"/>
        <v>0</v>
      </c>
    </row>
    <row r="23" spans="1:20" s="26" customFormat="1" ht="27" customHeight="1" x14ac:dyDescent="0.2">
      <c r="A23" s="43">
        <v>2</v>
      </c>
      <c r="B23" s="44">
        <v>1</v>
      </c>
      <c r="C23" s="44">
        <v>4</v>
      </c>
      <c r="D23" s="44">
        <v>2</v>
      </c>
      <c r="E23" s="45" t="s">
        <v>44</v>
      </c>
      <c r="F23" s="46" t="s">
        <v>45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55225</v>
      </c>
      <c r="M23" s="47">
        <v>17938.7</v>
      </c>
      <c r="N23" s="47">
        <v>259625.55</v>
      </c>
      <c r="O23" s="47">
        <v>167278.95000000001</v>
      </c>
      <c r="P23" s="47">
        <v>164524.45000000001</v>
      </c>
      <c r="Q23" s="49"/>
      <c r="R23" s="47"/>
      <c r="S23" s="53">
        <f t="shared" si="1"/>
        <v>664592.65</v>
      </c>
    </row>
    <row r="24" spans="1:20" s="26" customFormat="1" ht="27" customHeight="1" x14ac:dyDescent="0.2">
      <c r="A24" s="43">
        <v>2</v>
      </c>
      <c r="B24" s="44">
        <v>1</v>
      </c>
      <c r="C24" s="44">
        <v>5</v>
      </c>
      <c r="D24" s="44">
        <v>1</v>
      </c>
      <c r="E24" s="45" t="s">
        <v>23</v>
      </c>
      <c r="F24" s="55" t="s">
        <v>46</v>
      </c>
      <c r="G24" s="47">
        <v>1024551.05</v>
      </c>
      <c r="H24" s="48">
        <v>830901.18</v>
      </c>
      <c r="I24" s="47">
        <v>0</v>
      </c>
      <c r="J24" s="47">
        <v>775500.17</v>
      </c>
      <c r="K24" s="47">
        <v>735681.05</v>
      </c>
      <c r="L24" s="47">
        <v>696234.13</v>
      </c>
      <c r="M24" s="47">
        <v>779679.96</v>
      </c>
      <c r="N24" s="47">
        <v>889635.06</v>
      </c>
      <c r="O24" s="47">
        <v>1203317.8</v>
      </c>
      <c r="P24" s="47">
        <v>1227637.9099999999</v>
      </c>
      <c r="Q24" s="49"/>
      <c r="R24" s="47"/>
      <c r="S24" s="53">
        <f t="shared" si="1"/>
        <v>8163138.3099999996</v>
      </c>
    </row>
    <row r="25" spans="1:20" s="26" customFormat="1" ht="27" customHeight="1" x14ac:dyDescent="0.2">
      <c r="A25" s="43">
        <v>2</v>
      </c>
      <c r="B25" s="44">
        <v>1</v>
      </c>
      <c r="C25" s="44">
        <v>5</v>
      </c>
      <c r="D25" s="44">
        <v>2</v>
      </c>
      <c r="E25" s="45" t="s">
        <v>23</v>
      </c>
      <c r="F25" s="55" t="s">
        <v>47</v>
      </c>
      <c r="G25" s="47">
        <v>1049920.95</v>
      </c>
      <c r="H25" s="48">
        <v>882552.65</v>
      </c>
      <c r="I25" s="47">
        <v>0</v>
      </c>
      <c r="J25" s="47">
        <v>827073.51</v>
      </c>
      <c r="K25" s="47">
        <v>786094.89</v>
      </c>
      <c r="L25" s="47">
        <v>743765.12</v>
      </c>
      <c r="M25" s="47">
        <v>828406.42</v>
      </c>
      <c r="N25" s="47">
        <v>940672.17</v>
      </c>
      <c r="O25" s="47">
        <v>1238970.75</v>
      </c>
      <c r="P25" s="47">
        <v>1263325.18</v>
      </c>
      <c r="Q25" s="49"/>
      <c r="R25" s="47"/>
      <c r="S25" s="53">
        <f t="shared" si="1"/>
        <v>8560781.6400000006</v>
      </c>
    </row>
    <row r="26" spans="1:20" s="26" customFormat="1" ht="27" customHeight="1" thickBot="1" x14ac:dyDescent="0.25">
      <c r="A26" s="56">
        <v>2</v>
      </c>
      <c r="B26" s="57">
        <v>1</v>
      </c>
      <c r="C26" s="57">
        <v>5</v>
      </c>
      <c r="D26" s="57">
        <v>3</v>
      </c>
      <c r="E26" s="58" t="s">
        <v>23</v>
      </c>
      <c r="F26" s="59" t="s">
        <v>48</v>
      </c>
      <c r="G26" s="60">
        <v>137185.62</v>
      </c>
      <c r="H26" s="61">
        <v>107855.96</v>
      </c>
      <c r="I26" s="60">
        <v>0</v>
      </c>
      <c r="J26" s="60">
        <v>98950.23</v>
      </c>
      <c r="K26" s="60">
        <v>94938.97</v>
      </c>
      <c r="L26" s="60">
        <v>84130.1</v>
      </c>
      <c r="M26" s="60">
        <v>93333.57</v>
      </c>
      <c r="N26" s="60">
        <v>105180.54</v>
      </c>
      <c r="O26" s="60">
        <v>153532.82</v>
      </c>
      <c r="P26" s="60">
        <v>157225.21</v>
      </c>
      <c r="Q26" s="62"/>
      <c r="R26" s="60"/>
      <c r="S26" s="63">
        <f t="shared" si="1"/>
        <v>1032333.02</v>
      </c>
    </row>
    <row r="27" spans="1:20" s="26" customFormat="1" ht="16.5" customHeight="1" thickBot="1" x14ac:dyDescent="0.25">
      <c r="A27" s="64"/>
      <c r="B27" s="65"/>
      <c r="C27" s="65"/>
      <c r="D27" s="65"/>
      <c r="E27" s="65"/>
      <c r="F27" s="65"/>
      <c r="G27" s="65"/>
      <c r="H27" s="66"/>
      <c r="I27" s="66"/>
      <c r="J27" s="66"/>
      <c r="K27" s="66"/>
      <c r="L27" s="66"/>
      <c r="M27" s="66"/>
      <c r="N27" s="66"/>
      <c r="O27" s="66"/>
      <c r="P27" s="66"/>
      <c r="Q27" s="67"/>
      <c r="R27" s="66"/>
      <c r="S27" s="68"/>
    </row>
    <row r="28" spans="1:20" s="26" customFormat="1" ht="27.75" customHeight="1" thickBot="1" x14ac:dyDescent="0.25">
      <c r="A28" s="69"/>
      <c r="B28" s="70"/>
      <c r="C28" s="70"/>
      <c r="D28" s="70"/>
      <c r="E28" s="70"/>
      <c r="F28" s="70" t="s">
        <v>49</v>
      </c>
      <c r="G28" s="71">
        <f t="shared" ref="G28:R28" si="2">SUM(G29:G71)</f>
        <v>1632683.6099999999</v>
      </c>
      <c r="H28" s="72">
        <f t="shared" si="2"/>
        <v>1577526.77</v>
      </c>
      <c r="I28" s="72">
        <f t="shared" si="2"/>
        <v>2052920.3800000001</v>
      </c>
      <c r="J28" s="72">
        <f t="shared" si="2"/>
        <v>2323787.0499999998</v>
      </c>
      <c r="K28" s="72">
        <f t="shared" si="2"/>
        <v>2094337.4</v>
      </c>
      <c r="L28" s="72">
        <f t="shared" si="2"/>
        <v>2037876.38</v>
      </c>
      <c r="M28" s="72">
        <f t="shared" si="2"/>
        <v>1395914.0599999996</v>
      </c>
      <c r="N28" s="72">
        <f t="shared" si="2"/>
        <v>3802153.47</v>
      </c>
      <c r="O28" s="72">
        <f t="shared" si="2"/>
        <v>2941628.3</v>
      </c>
      <c r="P28" s="72">
        <f t="shared" si="2"/>
        <v>2995501.29</v>
      </c>
      <c r="Q28" s="73">
        <f t="shared" si="2"/>
        <v>0</v>
      </c>
      <c r="R28" s="72">
        <f t="shared" si="2"/>
        <v>0</v>
      </c>
      <c r="S28" s="74">
        <f>SUM(G28:R28)</f>
        <v>22854328.709999997</v>
      </c>
      <c r="T28" s="42"/>
    </row>
    <row r="29" spans="1:20" s="26" customFormat="1" ht="27" customHeight="1" x14ac:dyDescent="0.2">
      <c r="A29" s="34">
        <v>2</v>
      </c>
      <c r="B29" s="35">
        <v>2</v>
      </c>
      <c r="C29" s="35">
        <v>1</v>
      </c>
      <c r="D29" s="35">
        <v>2</v>
      </c>
      <c r="E29" s="36" t="s">
        <v>23</v>
      </c>
      <c r="F29" s="75" t="s">
        <v>50</v>
      </c>
      <c r="G29" s="76">
        <v>254593.08</v>
      </c>
      <c r="H29" s="38">
        <v>327312.26</v>
      </c>
      <c r="I29" s="38">
        <v>303255.08</v>
      </c>
      <c r="J29" s="38">
        <v>347931.13</v>
      </c>
      <c r="K29" s="38">
        <v>340319.54</v>
      </c>
      <c r="L29" s="38">
        <v>214367.4</v>
      </c>
      <c r="M29" s="38">
        <v>217503.31</v>
      </c>
      <c r="N29" s="38">
        <v>156542.54</v>
      </c>
      <c r="O29" s="38">
        <v>153961.67000000001</v>
      </c>
      <c r="P29" s="38">
        <v>168567.64</v>
      </c>
      <c r="Q29" s="40"/>
      <c r="R29" s="38"/>
      <c r="S29" s="41">
        <f t="shared" si="1"/>
        <v>2484353.65</v>
      </c>
      <c r="T29" s="42"/>
    </row>
    <row r="30" spans="1:20" s="26" customFormat="1" ht="25.5" customHeight="1" x14ac:dyDescent="0.2">
      <c r="A30" s="43">
        <v>2</v>
      </c>
      <c r="B30" s="44">
        <v>2</v>
      </c>
      <c r="C30" s="44">
        <v>1</v>
      </c>
      <c r="D30" s="44">
        <v>3</v>
      </c>
      <c r="E30" s="45" t="s">
        <v>23</v>
      </c>
      <c r="F30" s="55" t="s">
        <v>51</v>
      </c>
      <c r="G30" s="77">
        <v>141119.47</v>
      </c>
      <c r="H30" s="47">
        <v>62251.44</v>
      </c>
      <c r="I30" s="47">
        <v>62749.19</v>
      </c>
      <c r="J30" s="47">
        <v>63112.5</v>
      </c>
      <c r="K30" s="47">
        <v>0</v>
      </c>
      <c r="L30" s="47">
        <v>0</v>
      </c>
      <c r="M30" s="47">
        <v>0</v>
      </c>
      <c r="N30" s="47">
        <v>245180.4</v>
      </c>
      <c r="O30" s="47">
        <v>0</v>
      </c>
      <c r="P30" s="47">
        <v>335297.45</v>
      </c>
      <c r="Q30" s="49"/>
      <c r="R30" s="47"/>
      <c r="S30" s="53">
        <f t="shared" si="1"/>
        <v>909710.45</v>
      </c>
    </row>
    <row r="31" spans="1:20" s="26" customFormat="1" ht="27" hidden="1" customHeight="1" x14ac:dyDescent="0.2">
      <c r="A31" s="43">
        <v>2</v>
      </c>
      <c r="B31" s="44">
        <v>2</v>
      </c>
      <c r="C31" s="44">
        <v>1</v>
      </c>
      <c r="D31" s="44">
        <v>4</v>
      </c>
      <c r="E31" s="45" t="s">
        <v>23</v>
      </c>
      <c r="F31" s="55" t="s">
        <v>52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/>
      <c r="P31" s="47"/>
      <c r="Q31" s="49"/>
      <c r="R31" s="47"/>
      <c r="S31" s="53">
        <f t="shared" si="1"/>
        <v>0</v>
      </c>
    </row>
    <row r="32" spans="1:20" s="26" customFormat="1" ht="27" customHeight="1" x14ac:dyDescent="0.2">
      <c r="A32" s="43">
        <v>2</v>
      </c>
      <c r="B32" s="44">
        <v>2</v>
      </c>
      <c r="C32" s="44">
        <v>1</v>
      </c>
      <c r="D32" s="44">
        <v>5</v>
      </c>
      <c r="E32" s="45" t="s">
        <v>23</v>
      </c>
      <c r="F32" s="55" t="s">
        <v>53</v>
      </c>
      <c r="G32" s="77">
        <v>14457.22</v>
      </c>
      <c r="H32" s="47">
        <v>8229.73</v>
      </c>
      <c r="I32" s="47">
        <v>14275.82</v>
      </c>
      <c r="J32" s="47">
        <v>13983.23</v>
      </c>
      <c r="K32" s="47">
        <v>14319.03</v>
      </c>
      <c r="L32" s="47">
        <v>14031.2</v>
      </c>
      <c r="M32" s="47">
        <v>14386.06</v>
      </c>
      <c r="N32" s="47">
        <v>14277.16</v>
      </c>
      <c r="O32" s="47">
        <v>88254.6</v>
      </c>
      <c r="P32" s="47">
        <v>49763.98</v>
      </c>
      <c r="Q32" s="49"/>
      <c r="R32" s="47"/>
      <c r="S32" s="53">
        <f t="shared" si="1"/>
        <v>245978.03</v>
      </c>
    </row>
    <row r="33" spans="1:20" s="26" customFormat="1" ht="27" customHeight="1" x14ac:dyDescent="0.2">
      <c r="A33" s="43">
        <v>2</v>
      </c>
      <c r="B33" s="44">
        <v>2</v>
      </c>
      <c r="C33" s="44">
        <v>1</v>
      </c>
      <c r="D33" s="44">
        <v>6</v>
      </c>
      <c r="E33" s="45" t="s">
        <v>23</v>
      </c>
      <c r="F33" s="55" t="s">
        <v>54</v>
      </c>
      <c r="G33" s="77">
        <v>376170.85</v>
      </c>
      <c r="H33" s="47">
        <v>0</v>
      </c>
      <c r="I33" s="47">
        <v>684941.26</v>
      </c>
      <c r="J33" s="47">
        <v>414246.61</v>
      </c>
      <c r="K33" s="47">
        <v>430425.86</v>
      </c>
      <c r="L33" s="47">
        <v>439847.87</v>
      </c>
      <c r="M33" s="47">
        <v>482909.06</v>
      </c>
      <c r="N33" s="47">
        <v>419179.48</v>
      </c>
      <c r="O33" s="47">
        <v>430272.73</v>
      </c>
      <c r="P33" s="47">
        <v>438286.14</v>
      </c>
      <c r="Q33" s="49"/>
      <c r="R33" s="47"/>
      <c r="S33" s="53">
        <f>SUM(G33:R33)</f>
        <v>4116279.86</v>
      </c>
      <c r="T33" s="42"/>
    </row>
    <row r="34" spans="1:20" s="26" customFormat="1" ht="27" customHeight="1" x14ac:dyDescent="0.2">
      <c r="A34" s="43">
        <v>2</v>
      </c>
      <c r="B34" s="44">
        <v>2</v>
      </c>
      <c r="C34" s="44">
        <v>1</v>
      </c>
      <c r="D34" s="44">
        <v>7</v>
      </c>
      <c r="E34" s="45" t="s">
        <v>23</v>
      </c>
      <c r="F34" s="55" t="s">
        <v>55</v>
      </c>
      <c r="G34" s="77">
        <v>8000</v>
      </c>
      <c r="H34" s="47">
        <v>8000</v>
      </c>
      <c r="I34" s="47">
        <v>41750</v>
      </c>
      <c r="J34" s="47">
        <v>0</v>
      </c>
      <c r="K34" s="47">
        <v>0</v>
      </c>
      <c r="L34" s="47">
        <v>25700</v>
      </c>
      <c r="M34" s="47">
        <v>0</v>
      </c>
      <c r="N34" s="47">
        <v>24200</v>
      </c>
      <c r="O34" s="47">
        <v>33750</v>
      </c>
      <c r="P34" s="47">
        <v>30000</v>
      </c>
      <c r="Q34" s="49"/>
      <c r="R34" s="47"/>
      <c r="S34" s="53">
        <f t="shared" si="1"/>
        <v>171400</v>
      </c>
    </row>
    <row r="35" spans="1:20" s="26" customFormat="1" ht="27" customHeight="1" x14ac:dyDescent="0.2">
      <c r="A35" s="43">
        <v>2</v>
      </c>
      <c r="B35" s="44">
        <v>2</v>
      </c>
      <c r="C35" s="44">
        <v>1</v>
      </c>
      <c r="D35" s="44">
        <v>8</v>
      </c>
      <c r="E35" s="45" t="s">
        <v>23</v>
      </c>
      <c r="F35" s="55" t="s">
        <v>56</v>
      </c>
      <c r="G35" s="77">
        <v>0</v>
      </c>
      <c r="H35" s="47">
        <v>14750</v>
      </c>
      <c r="I35" s="47">
        <v>7375</v>
      </c>
      <c r="J35" s="47">
        <v>7375</v>
      </c>
      <c r="K35" s="47">
        <v>7375</v>
      </c>
      <c r="L35" s="47">
        <v>7375</v>
      </c>
      <c r="M35" s="47">
        <v>0</v>
      </c>
      <c r="N35" s="47">
        <v>15616</v>
      </c>
      <c r="O35" s="47">
        <v>7375</v>
      </c>
      <c r="P35" s="47">
        <v>7375</v>
      </c>
      <c r="Q35" s="49"/>
      <c r="R35" s="47"/>
      <c r="S35" s="53">
        <f t="shared" si="1"/>
        <v>74616</v>
      </c>
    </row>
    <row r="36" spans="1:20" s="26" customFormat="1" ht="27" customHeight="1" x14ac:dyDescent="0.2">
      <c r="A36" s="43">
        <v>2</v>
      </c>
      <c r="B36" s="44">
        <v>2</v>
      </c>
      <c r="C36" s="44">
        <v>2</v>
      </c>
      <c r="D36" s="44">
        <v>1</v>
      </c>
      <c r="E36" s="45" t="s">
        <v>23</v>
      </c>
      <c r="F36" s="55" t="s">
        <v>57</v>
      </c>
      <c r="G36" s="77">
        <v>0</v>
      </c>
      <c r="H36" s="47">
        <f>1349717.73-1349717.73</f>
        <v>0</v>
      </c>
      <c r="I36" s="47">
        <v>0</v>
      </c>
      <c r="J36" s="47">
        <v>0</v>
      </c>
      <c r="K36" s="47">
        <v>0</v>
      </c>
      <c r="L36" s="47">
        <v>1150</v>
      </c>
      <c r="M36" s="47">
        <v>0</v>
      </c>
      <c r="N36" s="47">
        <v>320500</v>
      </c>
      <c r="O36" s="47">
        <v>1147764.93</v>
      </c>
      <c r="P36" s="47">
        <f>1079700-66080</f>
        <v>1013620</v>
      </c>
      <c r="Q36" s="49"/>
      <c r="R36" s="47"/>
      <c r="S36" s="53">
        <f t="shared" si="1"/>
        <v>2483034.9299999997</v>
      </c>
    </row>
    <row r="37" spans="1:20" s="26" customFormat="1" ht="27" customHeight="1" x14ac:dyDescent="0.2">
      <c r="A37" s="43">
        <v>2</v>
      </c>
      <c r="B37" s="44">
        <v>2</v>
      </c>
      <c r="C37" s="44">
        <v>2</v>
      </c>
      <c r="D37" s="44">
        <v>2</v>
      </c>
      <c r="E37" s="45" t="s">
        <v>23</v>
      </c>
      <c r="F37" s="55" t="s">
        <v>58</v>
      </c>
      <c r="G37" s="77">
        <v>0</v>
      </c>
      <c r="H37" s="47">
        <v>24780</v>
      </c>
      <c r="I37" s="47">
        <v>0</v>
      </c>
      <c r="J37" s="47">
        <v>0</v>
      </c>
      <c r="K37" s="47">
        <v>0</v>
      </c>
      <c r="L37" s="47">
        <v>11231.73</v>
      </c>
      <c r="M37" s="47">
        <v>9440</v>
      </c>
      <c r="N37" s="47">
        <v>70146.03</v>
      </c>
      <c r="O37" s="47">
        <v>0</v>
      </c>
      <c r="P37" s="47">
        <v>15340</v>
      </c>
      <c r="Q37" s="49"/>
      <c r="R37" s="47"/>
      <c r="S37" s="53">
        <f t="shared" si="1"/>
        <v>130937.76</v>
      </c>
    </row>
    <row r="38" spans="1:20" s="26" customFormat="1" ht="24.75" customHeight="1" x14ac:dyDescent="0.2">
      <c r="A38" s="43">
        <v>2</v>
      </c>
      <c r="B38" s="44">
        <v>2</v>
      </c>
      <c r="C38" s="44">
        <v>3</v>
      </c>
      <c r="D38" s="44">
        <v>1</v>
      </c>
      <c r="E38" s="45" t="s">
        <v>23</v>
      </c>
      <c r="F38" s="55" t="s">
        <v>59</v>
      </c>
      <c r="G38" s="7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101300</v>
      </c>
      <c r="M38" s="47">
        <v>83300</v>
      </c>
      <c r="N38" s="47">
        <v>159810</v>
      </c>
      <c r="O38" s="47">
        <v>228360.82</v>
      </c>
      <c r="P38" s="47">
        <v>0</v>
      </c>
      <c r="Q38" s="49"/>
      <c r="R38" s="47"/>
      <c r="S38" s="53">
        <f t="shared" si="1"/>
        <v>572770.82000000007</v>
      </c>
    </row>
    <row r="39" spans="1:20" s="26" customFormat="1" ht="23.25" customHeight="1" x14ac:dyDescent="0.2">
      <c r="A39" s="43">
        <v>2</v>
      </c>
      <c r="B39" s="44">
        <v>2</v>
      </c>
      <c r="C39" s="44">
        <v>3</v>
      </c>
      <c r="D39" s="44">
        <v>1</v>
      </c>
      <c r="E39" s="45" t="s">
        <v>42</v>
      </c>
      <c r="F39" s="55" t="s">
        <v>60</v>
      </c>
      <c r="G39" s="7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16415.88</v>
      </c>
      <c r="P39" s="47">
        <v>0</v>
      </c>
      <c r="Q39" s="49"/>
      <c r="R39" s="47"/>
      <c r="S39" s="53">
        <f>SUM(G39:R39)</f>
        <v>16415.88</v>
      </c>
    </row>
    <row r="40" spans="1:20" s="26" customFormat="1" ht="24.75" hidden="1" customHeight="1" x14ac:dyDescent="0.2">
      <c r="A40" s="43">
        <v>2</v>
      </c>
      <c r="B40" s="78">
        <v>2</v>
      </c>
      <c r="C40" s="78">
        <v>4</v>
      </c>
      <c r="D40" s="78">
        <v>1</v>
      </c>
      <c r="E40" s="79" t="s">
        <v>23</v>
      </c>
      <c r="F40" s="80" t="s">
        <v>61</v>
      </c>
      <c r="G40" s="77">
        <v>0</v>
      </c>
      <c r="H40" s="47">
        <v>0</v>
      </c>
      <c r="I40" s="47"/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9"/>
      <c r="R40" s="47"/>
      <c r="S40" s="53">
        <f t="shared" si="1"/>
        <v>0</v>
      </c>
      <c r="T40" s="42"/>
    </row>
    <row r="41" spans="1:20" s="26" customFormat="1" ht="24.75" hidden="1" customHeight="1" x14ac:dyDescent="0.2">
      <c r="A41" s="43">
        <v>2</v>
      </c>
      <c r="B41" s="78">
        <v>2</v>
      </c>
      <c r="C41" s="78">
        <v>4</v>
      </c>
      <c r="D41" s="78">
        <v>2</v>
      </c>
      <c r="E41" s="79" t="s">
        <v>23</v>
      </c>
      <c r="F41" s="80" t="s">
        <v>62</v>
      </c>
      <c r="G41" s="7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/>
      <c r="P41" s="47">
        <v>0</v>
      </c>
      <c r="Q41" s="49"/>
      <c r="R41" s="47"/>
      <c r="S41" s="53">
        <f t="shared" si="1"/>
        <v>0</v>
      </c>
    </row>
    <row r="42" spans="1:20" s="26" customFormat="1" ht="24.75" customHeight="1" x14ac:dyDescent="0.2">
      <c r="A42" s="43">
        <v>2</v>
      </c>
      <c r="B42" s="78">
        <v>2</v>
      </c>
      <c r="C42" s="78">
        <v>4</v>
      </c>
      <c r="D42" s="78">
        <v>3</v>
      </c>
      <c r="E42" s="79" t="s">
        <v>23</v>
      </c>
      <c r="F42" s="80" t="s">
        <v>63</v>
      </c>
      <c r="G42" s="77">
        <v>0</v>
      </c>
      <c r="H42" s="47">
        <v>0</v>
      </c>
      <c r="I42" s="47"/>
      <c r="J42" s="47"/>
      <c r="K42" s="47"/>
      <c r="L42" s="47"/>
      <c r="M42" s="47">
        <v>0</v>
      </c>
      <c r="N42" s="47">
        <v>0</v>
      </c>
      <c r="O42" s="47">
        <v>0</v>
      </c>
      <c r="P42" s="47">
        <v>240000</v>
      </c>
      <c r="Q42" s="49"/>
      <c r="R42" s="47"/>
      <c r="S42" s="53">
        <f t="shared" si="1"/>
        <v>240000</v>
      </c>
    </row>
    <row r="43" spans="1:20" s="26" customFormat="1" ht="24.75" customHeight="1" x14ac:dyDescent="0.2">
      <c r="A43" s="43">
        <v>2</v>
      </c>
      <c r="B43" s="78">
        <v>2</v>
      </c>
      <c r="C43" s="78">
        <v>4</v>
      </c>
      <c r="D43" s="78">
        <v>4</v>
      </c>
      <c r="E43" s="79" t="s">
        <v>23</v>
      </c>
      <c r="F43" s="80" t="s">
        <v>64</v>
      </c>
      <c r="G43" s="77">
        <v>0</v>
      </c>
      <c r="H43" s="47">
        <v>0</v>
      </c>
      <c r="I43" s="47">
        <v>1000</v>
      </c>
      <c r="J43" s="47">
        <v>0</v>
      </c>
      <c r="K43" s="47">
        <v>0</v>
      </c>
      <c r="L43" s="47">
        <v>255965</v>
      </c>
      <c r="M43" s="47">
        <v>0</v>
      </c>
      <c r="N43" s="47">
        <v>0</v>
      </c>
      <c r="O43" s="47">
        <v>0</v>
      </c>
      <c r="P43" s="47">
        <v>7140</v>
      </c>
      <c r="Q43" s="49"/>
      <c r="R43" s="47"/>
      <c r="S43" s="53">
        <f t="shared" si="1"/>
        <v>264105</v>
      </c>
      <c r="T43" s="42"/>
    </row>
    <row r="44" spans="1:20" s="26" customFormat="1" ht="0.75" hidden="1" customHeight="1" x14ac:dyDescent="0.2">
      <c r="A44" s="43">
        <v>2</v>
      </c>
      <c r="B44" s="78">
        <v>2</v>
      </c>
      <c r="C44" s="78">
        <v>5</v>
      </c>
      <c r="D44" s="78">
        <v>1</v>
      </c>
      <c r="E44" s="79" t="s">
        <v>23</v>
      </c>
      <c r="F44" s="80" t="s">
        <v>65</v>
      </c>
      <c r="G44" s="7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/>
      <c r="P44" s="47"/>
      <c r="Q44" s="49"/>
      <c r="R44" s="47"/>
      <c r="S44" s="53">
        <f t="shared" si="1"/>
        <v>0</v>
      </c>
    </row>
    <row r="45" spans="1:20" s="26" customFormat="1" ht="27" hidden="1" customHeight="1" x14ac:dyDescent="0.2">
      <c r="A45" s="43">
        <v>2</v>
      </c>
      <c r="B45" s="78">
        <v>2</v>
      </c>
      <c r="C45" s="78">
        <v>5</v>
      </c>
      <c r="D45" s="78">
        <v>3</v>
      </c>
      <c r="E45" s="79" t="s">
        <v>30</v>
      </c>
      <c r="F45" s="80" t="s">
        <v>66</v>
      </c>
      <c r="G45" s="7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/>
      <c r="P45" s="47"/>
      <c r="Q45" s="49"/>
      <c r="R45" s="47"/>
      <c r="S45" s="53">
        <f t="shared" si="1"/>
        <v>0</v>
      </c>
    </row>
    <row r="46" spans="1:20" s="26" customFormat="1" ht="27" hidden="1" customHeight="1" x14ac:dyDescent="0.2">
      <c r="A46" s="43">
        <v>2</v>
      </c>
      <c r="B46" s="78">
        <v>2</v>
      </c>
      <c r="C46" s="78">
        <v>5</v>
      </c>
      <c r="D46" s="78">
        <v>3</v>
      </c>
      <c r="E46" s="79" t="s">
        <v>44</v>
      </c>
      <c r="F46" s="80" t="s">
        <v>67</v>
      </c>
      <c r="G46" s="7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/>
      <c r="P46" s="47"/>
      <c r="Q46" s="49"/>
      <c r="R46" s="47"/>
      <c r="S46" s="53">
        <f t="shared" si="1"/>
        <v>0</v>
      </c>
    </row>
    <row r="47" spans="1:20" s="26" customFormat="1" ht="27" customHeight="1" x14ac:dyDescent="0.2">
      <c r="A47" s="43">
        <v>2</v>
      </c>
      <c r="B47" s="78">
        <v>2</v>
      </c>
      <c r="C47" s="78">
        <v>5</v>
      </c>
      <c r="D47" s="44">
        <v>4</v>
      </c>
      <c r="E47" s="45" t="s">
        <v>23</v>
      </c>
      <c r="F47" s="55" t="s">
        <v>68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9951</v>
      </c>
      <c r="N47" s="47">
        <v>0</v>
      </c>
      <c r="O47" s="47">
        <v>0</v>
      </c>
      <c r="P47" s="47">
        <v>0</v>
      </c>
      <c r="Q47" s="49"/>
      <c r="R47" s="47"/>
      <c r="S47" s="53">
        <f t="shared" si="1"/>
        <v>9951</v>
      </c>
      <c r="T47" s="42"/>
    </row>
    <row r="48" spans="1:20" s="26" customFormat="1" ht="0.75" hidden="1" customHeight="1" x14ac:dyDescent="0.2">
      <c r="A48" s="43">
        <v>2</v>
      </c>
      <c r="B48" s="78">
        <v>2</v>
      </c>
      <c r="C48" s="78">
        <v>5</v>
      </c>
      <c r="D48" s="44">
        <v>8</v>
      </c>
      <c r="E48" s="45" t="s">
        <v>23</v>
      </c>
      <c r="F48" s="55" t="s">
        <v>69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/>
      <c r="P48" s="47"/>
      <c r="Q48" s="49"/>
      <c r="R48" s="47"/>
      <c r="S48" s="53">
        <f t="shared" si="1"/>
        <v>0</v>
      </c>
    </row>
    <row r="49" spans="1:20" s="26" customFormat="1" ht="27" hidden="1" customHeight="1" x14ac:dyDescent="0.2">
      <c r="A49" s="43">
        <v>2</v>
      </c>
      <c r="B49" s="44">
        <v>2</v>
      </c>
      <c r="C49" s="44">
        <v>6</v>
      </c>
      <c r="D49" s="44">
        <v>1</v>
      </c>
      <c r="E49" s="45" t="s">
        <v>23</v>
      </c>
      <c r="F49" s="55" t="s">
        <v>70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/>
      <c r="P49" s="47"/>
      <c r="Q49" s="49"/>
      <c r="R49" s="47"/>
      <c r="S49" s="53">
        <f t="shared" si="1"/>
        <v>0</v>
      </c>
    </row>
    <row r="50" spans="1:20" s="85" customFormat="1" ht="27" customHeight="1" x14ac:dyDescent="0.2">
      <c r="A50" s="81">
        <v>2</v>
      </c>
      <c r="B50" s="78">
        <v>2</v>
      </c>
      <c r="C50" s="78">
        <v>6</v>
      </c>
      <c r="D50" s="78">
        <v>2</v>
      </c>
      <c r="E50" s="79" t="s">
        <v>23</v>
      </c>
      <c r="F50" s="80" t="s">
        <v>71</v>
      </c>
      <c r="G50" s="82">
        <v>0</v>
      </c>
      <c r="H50" s="82">
        <v>0</v>
      </c>
      <c r="I50" s="82">
        <v>0</v>
      </c>
      <c r="J50" s="47">
        <v>0</v>
      </c>
      <c r="K50" s="82">
        <v>111871.74</v>
      </c>
      <c r="L50" s="82">
        <v>55935.87</v>
      </c>
      <c r="M50" s="47">
        <v>85206.43</v>
      </c>
      <c r="N50" s="47">
        <v>1018314.7</v>
      </c>
      <c r="O50" s="82">
        <v>59366.29</v>
      </c>
      <c r="P50" s="82">
        <v>55935.87</v>
      </c>
      <c r="Q50" s="83"/>
      <c r="R50" s="82"/>
      <c r="S50" s="50">
        <f t="shared" si="1"/>
        <v>1386630.9000000001</v>
      </c>
      <c r="T50" s="84"/>
    </row>
    <row r="51" spans="1:20" s="26" customFormat="1" ht="26.25" customHeight="1" x14ac:dyDescent="0.2">
      <c r="A51" s="43">
        <v>2</v>
      </c>
      <c r="B51" s="44">
        <v>2</v>
      </c>
      <c r="C51" s="44">
        <v>6</v>
      </c>
      <c r="D51" s="44">
        <v>3</v>
      </c>
      <c r="E51" s="45" t="s">
        <v>23</v>
      </c>
      <c r="F51" s="55" t="s">
        <v>72</v>
      </c>
      <c r="G51" s="47">
        <v>317352</v>
      </c>
      <c r="H51" s="47">
        <v>317352</v>
      </c>
      <c r="I51" s="47">
        <v>317852</v>
      </c>
      <c r="J51" s="47">
        <v>8075</v>
      </c>
      <c r="K51" s="47">
        <v>14235</v>
      </c>
      <c r="L51" s="47">
        <v>14235</v>
      </c>
      <c r="M51" s="47">
        <v>49950</v>
      </c>
      <c r="N51" s="47">
        <v>0</v>
      </c>
      <c r="O51" s="47">
        <v>53767</v>
      </c>
      <c r="P51" s="47">
        <v>61299</v>
      </c>
      <c r="Q51" s="49"/>
      <c r="R51" s="47"/>
      <c r="S51" s="53">
        <f t="shared" si="1"/>
        <v>1154117</v>
      </c>
    </row>
    <row r="52" spans="1:20" s="26" customFormat="1" ht="27" hidden="1" customHeight="1" x14ac:dyDescent="0.2">
      <c r="A52" s="43">
        <v>2</v>
      </c>
      <c r="B52" s="44">
        <v>2</v>
      </c>
      <c r="C52" s="44">
        <v>7</v>
      </c>
      <c r="D52" s="44">
        <v>1</v>
      </c>
      <c r="E52" s="45" t="s">
        <v>23</v>
      </c>
      <c r="F52" s="55" t="s">
        <v>73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9"/>
      <c r="R52" s="47"/>
      <c r="S52" s="53">
        <f t="shared" si="1"/>
        <v>0</v>
      </c>
    </row>
    <row r="53" spans="1:20" s="26" customFormat="1" ht="27" customHeight="1" x14ac:dyDescent="0.2">
      <c r="A53" s="43">
        <v>2</v>
      </c>
      <c r="B53" s="44">
        <v>2</v>
      </c>
      <c r="C53" s="44">
        <v>7</v>
      </c>
      <c r="D53" s="44">
        <v>2</v>
      </c>
      <c r="E53" s="45" t="s">
        <v>23</v>
      </c>
      <c r="F53" s="55" t="s">
        <v>74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236</v>
      </c>
      <c r="M53" s="47">
        <v>129068.4</v>
      </c>
      <c r="N53" s="47">
        <v>105046.7</v>
      </c>
      <c r="O53" s="47">
        <v>19787.509999999998</v>
      </c>
      <c r="P53" s="47">
        <v>50184.85</v>
      </c>
      <c r="Q53" s="49"/>
      <c r="R53" s="47"/>
      <c r="S53" s="53">
        <f t="shared" si="1"/>
        <v>304323.45999999996</v>
      </c>
      <c r="T53" s="42"/>
    </row>
    <row r="54" spans="1:20" s="26" customFormat="1" ht="27" hidden="1" customHeight="1" x14ac:dyDescent="0.2">
      <c r="A54" s="43">
        <v>2</v>
      </c>
      <c r="B54" s="44">
        <v>2</v>
      </c>
      <c r="C54" s="44">
        <v>7</v>
      </c>
      <c r="D54" s="44">
        <v>2</v>
      </c>
      <c r="E54" s="45" t="s">
        <v>42</v>
      </c>
      <c r="F54" s="55" t="s">
        <v>75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/>
      <c r="P54" s="47"/>
      <c r="Q54" s="49"/>
      <c r="R54" s="47"/>
      <c r="S54" s="53">
        <f t="shared" si="1"/>
        <v>0</v>
      </c>
    </row>
    <row r="55" spans="1:20" s="26" customFormat="1" ht="25.5" customHeight="1" x14ac:dyDescent="0.2">
      <c r="A55" s="43">
        <v>2</v>
      </c>
      <c r="B55" s="44">
        <v>2</v>
      </c>
      <c r="C55" s="44">
        <v>7</v>
      </c>
      <c r="D55" s="44">
        <v>2</v>
      </c>
      <c r="E55" s="45" t="s">
        <v>44</v>
      </c>
      <c r="F55" s="55" t="s">
        <v>76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191247.32</v>
      </c>
      <c r="O55" s="47">
        <v>0</v>
      </c>
      <c r="P55" s="47">
        <v>0</v>
      </c>
      <c r="Q55" s="49"/>
      <c r="R55" s="47"/>
      <c r="S55" s="53">
        <f t="shared" si="1"/>
        <v>191247.32</v>
      </c>
    </row>
    <row r="56" spans="1:20" s="26" customFormat="1" ht="27" hidden="1" customHeight="1" x14ac:dyDescent="0.2">
      <c r="A56" s="43">
        <v>2</v>
      </c>
      <c r="B56" s="44">
        <v>2</v>
      </c>
      <c r="C56" s="44">
        <v>7</v>
      </c>
      <c r="D56" s="44">
        <v>2</v>
      </c>
      <c r="E56" s="45" t="s">
        <v>33</v>
      </c>
      <c r="F56" s="55" t="s">
        <v>77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/>
      <c r="P56" s="47"/>
      <c r="Q56" s="49"/>
      <c r="R56" s="47"/>
      <c r="S56" s="53">
        <f t="shared" si="1"/>
        <v>0</v>
      </c>
    </row>
    <row r="57" spans="1:20" s="26" customFormat="1" ht="27" customHeight="1" x14ac:dyDescent="0.2">
      <c r="A57" s="43">
        <v>2</v>
      </c>
      <c r="B57" s="44">
        <v>2</v>
      </c>
      <c r="C57" s="44">
        <v>7</v>
      </c>
      <c r="D57" s="44">
        <v>2</v>
      </c>
      <c r="E57" s="45" t="s">
        <v>26</v>
      </c>
      <c r="F57" s="55" t="s">
        <v>78</v>
      </c>
      <c r="G57" s="47">
        <v>90091.53</v>
      </c>
      <c r="H57" s="47">
        <v>0</v>
      </c>
      <c r="I57" s="47">
        <v>382558.32</v>
      </c>
      <c r="J57" s="47">
        <v>154925.29999999999</v>
      </c>
      <c r="K57" s="47">
        <v>132632.09</v>
      </c>
      <c r="L57" s="47">
        <v>12955.03</v>
      </c>
      <c r="M57" s="47">
        <v>9976.9</v>
      </c>
      <c r="N57" s="47">
        <v>126017.47</v>
      </c>
      <c r="O57" s="47">
        <v>121590.87</v>
      </c>
      <c r="P57" s="47">
        <v>250174.15</v>
      </c>
      <c r="Q57" s="49"/>
      <c r="R57" s="47"/>
      <c r="S57" s="53">
        <f t="shared" si="1"/>
        <v>1280921.6599999999</v>
      </c>
      <c r="T57" s="42"/>
    </row>
    <row r="58" spans="1:20" s="26" customFormat="1" ht="27" hidden="1" customHeight="1" x14ac:dyDescent="0.2">
      <c r="A58" s="43">
        <v>2</v>
      </c>
      <c r="B58" s="44">
        <v>2</v>
      </c>
      <c r="C58" s="44">
        <v>8</v>
      </c>
      <c r="D58" s="44">
        <v>1</v>
      </c>
      <c r="E58" s="45" t="s">
        <v>23</v>
      </c>
      <c r="F58" s="55" t="s">
        <v>79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/>
      <c r="P58" s="47"/>
      <c r="Q58" s="49"/>
      <c r="R58" s="47"/>
      <c r="S58" s="53">
        <f t="shared" si="1"/>
        <v>0</v>
      </c>
    </row>
    <row r="59" spans="1:20" s="85" customFormat="1" ht="26.25" customHeight="1" x14ac:dyDescent="0.2">
      <c r="A59" s="81">
        <v>2</v>
      </c>
      <c r="B59" s="78">
        <v>2</v>
      </c>
      <c r="C59" s="78">
        <v>8</v>
      </c>
      <c r="D59" s="78">
        <v>2</v>
      </c>
      <c r="E59" s="79" t="s">
        <v>23</v>
      </c>
      <c r="F59" s="80" t="s">
        <v>80</v>
      </c>
      <c r="G59" s="82">
        <v>100499.46</v>
      </c>
      <c r="H59" s="82">
        <f>53925.5-240.46</f>
        <v>53685.04</v>
      </c>
      <c r="I59" s="82">
        <v>105050.91</v>
      </c>
      <c r="J59" s="82">
        <f>34738.32-79000</f>
        <v>-44261.68</v>
      </c>
      <c r="K59" s="82">
        <f>105211.67-40000</f>
        <v>65211.67</v>
      </c>
      <c r="L59" s="82">
        <v>74167.679999999993</v>
      </c>
      <c r="M59" s="82">
        <v>63439</v>
      </c>
      <c r="N59" s="82">
        <v>182749.17</v>
      </c>
      <c r="O59" s="82">
        <v>209956.02</v>
      </c>
      <c r="P59" s="82">
        <v>71421.61</v>
      </c>
      <c r="Q59" s="83"/>
      <c r="R59" s="82"/>
      <c r="S59" s="50">
        <f t="shared" si="1"/>
        <v>881918.88</v>
      </c>
      <c r="T59" s="84"/>
    </row>
    <row r="60" spans="1:20" s="85" customFormat="1" ht="0.75" hidden="1" customHeight="1" x14ac:dyDescent="0.2">
      <c r="A60" s="81">
        <v>2</v>
      </c>
      <c r="B60" s="78">
        <v>2</v>
      </c>
      <c r="C60" s="78">
        <v>8</v>
      </c>
      <c r="D60" s="78">
        <v>4</v>
      </c>
      <c r="E60" s="79" t="s">
        <v>23</v>
      </c>
      <c r="F60" s="86" t="s">
        <v>81</v>
      </c>
      <c r="G60" s="82">
        <v>0</v>
      </c>
      <c r="H60" s="47">
        <v>0</v>
      </c>
      <c r="I60" s="82"/>
      <c r="J60" s="47">
        <v>0</v>
      </c>
      <c r="K60" s="47">
        <v>0</v>
      </c>
      <c r="L60" s="47">
        <v>0</v>
      </c>
      <c r="M60" s="82">
        <v>0</v>
      </c>
      <c r="N60" s="82">
        <v>0</v>
      </c>
      <c r="O60" s="82"/>
      <c r="P60" s="82"/>
      <c r="Q60" s="83"/>
      <c r="R60" s="82"/>
      <c r="S60" s="50">
        <f t="shared" si="1"/>
        <v>0</v>
      </c>
      <c r="T60" s="84"/>
    </row>
    <row r="61" spans="1:20" s="26" customFormat="1" ht="27" hidden="1" customHeight="1" x14ac:dyDescent="0.2">
      <c r="A61" s="43">
        <v>2</v>
      </c>
      <c r="B61" s="44">
        <v>2</v>
      </c>
      <c r="C61" s="44">
        <v>8</v>
      </c>
      <c r="D61" s="44">
        <v>5</v>
      </c>
      <c r="E61" s="45" t="s">
        <v>42</v>
      </c>
      <c r="F61" s="55" t="s">
        <v>82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/>
      <c r="P61" s="47"/>
      <c r="Q61" s="49"/>
      <c r="R61" s="47"/>
      <c r="S61" s="53">
        <f t="shared" si="1"/>
        <v>0</v>
      </c>
    </row>
    <row r="62" spans="1:20" s="26" customFormat="1" ht="27" customHeight="1" x14ac:dyDescent="0.2">
      <c r="A62" s="43">
        <v>2</v>
      </c>
      <c r="B62" s="44">
        <v>2</v>
      </c>
      <c r="C62" s="44">
        <v>8</v>
      </c>
      <c r="D62" s="44">
        <v>5</v>
      </c>
      <c r="E62" s="45" t="s">
        <v>30</v>
      </c>
      <c r="F62" s="55" t="s">
        <v>83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246495</v>
      </c>
      <c r="M62" s="47">
        <v>23128</v>
      </c>
      <c r="N62" s="47">
        <v>0</v>
      </c>
      <c r="O62" s="47">
        <v>0</v>
      </c>
      <c r="P62" s="47">
        <v>0</v>
      </c>
      <c r="Q62" s="49"/>
      <c r="R62" s="47"/>
      <c r="S62" s="53">
        <f t="shared" si="1"/>
        <v>269623</v>
      </c>
    </row>
    <row r="63" spans="1:20" s="26" customFormat="1" ht="26.25" customHeight="1" x14ac:dyDescent="0.2">
      <c r="A63" s="43">
        <v>2</v>
      </c>
      <c r="B63" s="44">
        <v>2</v>
      </c>
      <c r="C63" s="44">
        <v>8</v>
      </c>
      <c r="D63" s="44">
        <v>6</v>
      </c>
      <c r="E63" s="45" t="s">
        <v>23</v>
      </c>
      <c r="F63" s="55" t="s">
        <v>84</v>
      </c>
      <c r="G63" s="47">
        <v>0</v>
      </c>
      <c r="H63" s="47">
        <v>761166.3</v>
      </c>
      <c r="I63" s="47">
        <v>132112.79999999999</v>
      </c>
      <c r="J63" s="47">
        <v>1228399.95</v>
      </c>
      <c r="K63" s="47">
        <v>779707.47</v>
      </c>
      <c r="L63" s="47">
        <v>509193.6</v>
      </c>
      <c r="M63" s="47">
        <v>217655.9</v>
      </c>
      <c r="N63" s="47">
        <v>439904</v>
      </c>
      <c r="O63" s="47">
        <v>361010.38</v>
      </c>
      <c r="P63" s="47">
        <v>201095.6</v>
      </c>
      <c r="Q63" s="49"/>
      <c r="R63" s="47"/>
      <c r="S63" s="53">
        <f t="shared" si="1"/>
        <v>4630245.9999999991</v>
      </c>
    </row>
    <row r="64" spans="1:20" s="26" customFormat="1" ht="0.75" hidden="1" customHeight="1" x14ac:dyDescent="0.2">
      <c r="A64" s="43">
        <v>2</v>
      </c>
      <c r="B64" s="44">
        <v>2</v>
      </c>
      <c r="C64" s="44">
        <v>8</v>
      </c>
      <c r="D64" s="44">
        <v>6</v>
      </c>
      <c r="E64" s="45" t="s">
        <v>42</v>
      </c>
      <c r="F64" s="55" t="s">
        <v>85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/>
      <c r="P64" s="47"/>
      <c r="Q64" s="49"/>
      <c r="R64" s="47"/>
      <c r="S64" s="53">
        <f t="shared" si="1"/>
        <v>0</v>
      </c>
    </row>
    <row r="65" spans="1:20" s="26" customFormat="1" ht="27" hidden="1" customHeight="1" x14ac:dyDescent="0.2">
      <c r="A65" s="43">
        <v>2</v>
      </c>
      <c r="B65" s="44">
        <v>2</v>
      </c>
      <c r="C65" s="44">
        <v>8</v>
      </c>
      <c r="D65" s="44">
        <v>6</v>
      </c>
      <c r="E65" s="45" t="s">
        <v>30</v>
      </c>
      <c r="F65" s="55" t="s">
        <v>86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/>
      <c r="P65" s="47"/>
      <c r="Q65" s="49"/>
      <c r="R65" s="47"/>
      <c r="S65" s="53">
        <f t="shared" si="1"/>
        <v>0</v>
      </c>
    </row>
    <row r="66" spans="1:20" s="26" customFormat="1" ht="27" hidden="1" customHeight="1" x14ac:dyDescent="0.2">
      <c r="A66" s="43">
        <v>2</v>
      </c>
      <c r="B66" s="44">
        <v>2</v>
      </c>
      <c r="C66" s="44">
        <v>8</v>
      </c>
      <c r="D66" s="44">
        <v>6</v>
      </c>
      <c r="E66" s="45" t="s">
        <v>44</v>
      </c>
      <c r="F66" s="55" t="s">
        <v>87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/>
      <c r="P66" s="47"/>
      <c r="Q66" s="49"/>
      <c r="R66" s="47"/>
      <c r="S66" s="53">
        <f t="shared" si="1"/>
        <v>0</v>
      </c>
    </row>
    <row r="67" spans="1:20" s="26" customFormat="1" ht="27" hidden="1" customHeight="1" x14ac:dyDescent="0.2">
      <c r="A67" s="43">
        <v>2</v>
      </c>
      <c r="B67" s="44">
        <v>2</v>
      </c>
      <c r="C67" s="44">
        <v>8</v>
      </c>
      <c r="D67" s="44">
        <v>7</v>
      </c>
      <c r="E67" s="45" t="s">
        <v>44</v>
      </c>
      <c r="F67" s="55" t="s">
        <v>88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/>
      <c r="P67" s="47"/>
      <c r="Q67" s="49"/>
      <c r="R67" s="47"/>
      <c r="S67" s="53">
        <f t="shared" si="1"/>
        <v>0</v>
      </c>
      <c r="T67" s="42"/>
    </row>
    <row r="68" spans="1:20" s="26" customFormat="1" ht="27" customHeight="1" x14ac:dyDescent="0.2">
      <c r="A68" s="43">
        <v>2</v>
      </c>
      <c r="B68" s="44">
        <v>2</v>
      </c>
      <c r="C68" s="44">
        <v>8</v>
      </c>
      <c r="D68" s="44">
        <v>7</v>
      </c>
      <c r="E68" s="45" t="s">
        <v>33</v>
      </c>
      <c r="F68" s="55" t="s">
        <v>89</v>
      </c>
      <c r="G68" s="47">
        <v>330400</v>
      </c>
      <c r="H68" s="47">
        <v>0</v>
      </c>
      <c r="I68" s="47">
        <v>0</v>
      </c>
      <c r="J68" s="47">
        <v>0</v>
      </c>
      <c r="K68" s="47"/>
      <c r="L68" s="47">
        <v>53690</v>
      </c>
      <c r="M68" s="47">
        <v>0</v>
      </c>
      <c r="N68" s="47">
        <v>13422.5</v>
      </c>
      <c r="O68" s="47">
        <v>9994.6</v>
      </c>
      <c r="P68" s="47">
        <v>0</v>
      </c>
      <c r="Q68" s="49"/>
      <c r="R68" s="47"/>
      <c r="S68" s="53">
        <f t="shared" si="1"/>
        <v>407507.1</v>
      </c>
    </row>
    <row r="69" spans="1:20" s="26" customFormat="1" ht="26.25" customHeight="1" thickBot="1" x14ac:dyDescent="0.25">
      <c r="A69" s="43">
        <v>2</v>
      </c>
      <c r="B69" s="44">
        <v>2</v>
      </c>
      <c r="C69" s="44">
        <v>8</v>
      </c>
      <c r="D69" s="44">
        <v>7</v>
      </c>
      <c r="E69" s="45" t="s">
        <v>26</v>
      </c>
      <c r="F69" s="55" t="s">
        <v>90</v>
      </c>
      <c r="G69" s="47">
        <v>0</v>
      </c>
      <c r="H69" s="47">
        <v>0</v>
      </c>
      <c r="I69" s="47">
        <v>0</v>
      </c>
      <c r="J69" s="47">
        <v>130000.01</v>
      </c>
      <c r="K69" s="47">
        <v>198240</v>
      </c>
      <c r="L69" s="47">
        <v>0</v>
      </c>
      <c r="M69" s="47">
        <v>0</v>
      </c>
      <c r="N69" s="47">
        <v>300000</v>
      </c>
      <c r="O69" s="47">
        <v>0</v>
      </c>
      <c r="P69" s="47">
        <v>0</v>
      </c>
      <c r="Q69" s="49"/>
      <c r="R69" s="47"/>
      <c r="S69" s="53">
        <f t="shared" si="1"/>
        <v>628240.01</v>
      </c>
      <c r="T69" s="42"/>
    </row>
    <row r="70" spans="1:20" s="26" customFormat="1" ht="27" hidden="1" customHeight="1" x14ac:dyDescent="0.2">
      <c r="A70" s="43">
        <v>2</v>
      </c>
      <c r="B70" s="44">
        <v>2</v>
      </c>
      <c r="C70" s="44">
        <v>8</v>
      </c>
      <c r="D70" s="44">
        <v>8</v>
      </c>
      <c r="E70" s="45" t="s">
        <v>23</v>
      </c>
      <c r="F70" s="55" t="s">
        <v>91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/>
      <c r="P70" s="47"/>
      <c r="Q70" s="49"/>
      <c r="R70" s="47"/>
      <c r="S70" s="53">
        <f t="shared" si="1"/>
        <v>0</v>
      </c>
    </row>
    <row r="71" spans="1:20" s="26" customFormat="1" ht="27" hidden="1" customHeight="1" x14ac:dyDescent="0.2">
      <c r="A71" s="56">
        <v>2</v>
      </c>
      <c r="B71" s="57">
        <v>2</v>
      </c>
      <c r="C71" s="57">
        <v>8</v>
      </c>
      <c r="D71" s="57">
        <v>9</v>
      </c>
      <c r="E71" s="58" t="s">
        <v>92</v>
      </c>
      <c r="F71" s="59" t="s">
        <v>93</v>
      </c>
      <c r="G71" s="60">
        <v>0</v>
      </c>
      <c r="H71" s="60">
        <v>0</v>
      </c>
      <c r="I71" s="60">
        <v>0</v>
      </c>
      <c r="J71" s="60">
        <v>0</v>
      </c>
      <c r="K71" s="60">
        <v>0</v>
      </c>
      <c r="L71" s="60">
        <v>0</v>
      </c>
      <c r="M71" s="60">
        <v>0</v>
      </c>
      <c r="N71" s="60">
        <v>0</v>
      </c>
      <c r="O71" s="60">
        <v>0</v>
      </c>
      <c r="P71" s="60">
        <v>0</v>
      </c>
      <c r="Q71" s="62">
        <v>0</v>
      </c>
      <c r="R71" s="60">
        <v>0</v>
      </c>
      <c r="S71" s="63">
        <f t="shared" si="1"/>
        <v>0</v>
      </c>
    </row>
    <row r="72" spans="1:20" s="26" customFormat="1" ht="13.5" customHeight="1" thickBot="1" x14ac:dyDescent="0.25">
      <c r="A72" s="64"/>
      <c r="B72" s="64"/>
      <c r="C72" s="64"/>
      <c r="D72" s="64"/>
      <c r="E72" s="87"/>
      <c r="F72" s="65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7"/>
      <c r="R72" s="66"/>
      <c r="S72" s="68"/>
    </row>
    <row r="73" spans="1:20" s="26" customFormat="1" ht="33" customHeight="1" thickBot="1" x14ac:dyDescent="0.25">
      <c r="A73" s="88"/>
      <c r="B73" s="89"/>
      <c r="C73" s="89"/>
      <c r="D73" s="89"/>
      <c r="E73" s="90"/>
      <c r="F73" s="70" t="s">
        <v>94</v>
      </c>
      <c r="G73" s="91">
        <f>SUM(G74:G105)</f>
        <v>1215601.1299999999</v>
      </c>
      <c r="H73" s="91">
        <f>SUM(H74:H105)</f>
        <v>131112.70000000001</v>
      </c>
      <c r="I73" s="91">
        <f t="shared" ref="I73:R73" si="3">SUM(I74:I105)</f>
        <v>3463118.56</v>
      </c>
      <c r="J73" s="91">
        <f t="shared" si="3"/>
        <v>1207339.6599999999</v>
      </c>
      <c r="K73" s="91">
        <f t="shared" si="3"/>
        <v>2089243.76</v>
      </c>
      <c r="L73" s="91">
        <f t="shared" si="3"/>
        <v>3764709.5100000007</v>
      </c>
      <c r="M73" s="91">
        <f t="shared" si="3"/>
        <v>-1884581.9</v>
      </c>
      <c r="N73" s="91">
        <f t="shared" si="3"/>
        <v>2483474.48</v>
      </c>
      <c r="O73" s="91">
        <f t="shared" si="3"/>
        <v>959295.91999999993</v>
      </c>
      <c r="P73" s="91">
        <f t="shared" si="3"/>
        <v>1965619.8000000003</v>
      </c>
      <c r="Q73" s="92">
        <f t="shared" si="3"/>
        <v>0</v>
      </c>
      <c r="R73" s="91">
        <f t="shared" si="3"/>
        <v>0</v>
      </c>
      <c r="S73" s="74">
        <f>SUM(G73:R73)</f>
        <v>15394933.620000001</v>
      </c>
      <c r="T73" s="42"/>
    </row>
    <row r="74" spans="1:20" s="26" customFormat="1" ht="26.25" customHeight="1" x14ac:dyDescent="0.2">
      <c r="A74" s="34">
        <v>2</v>
      </c>
      <c r="B74" s="35">
        <v>3</v>
      </c>
      <c r="C74" s="35">
        <v>1</v>
      </c>
      <c r="D74" s="35">
        <v>1</v>
      </c>
      <c r="E74" s="36" t="s">
        <v>23</v>
      </c>
      <c r="F74" s="75" t="s">
        <v>95</v>
      </c>
      <c r="G74" s="38">
        <v>197650</v>
      </c>
      <c r="H74" s="38">
        <v>0</v>
      </c>
      <c r="I74" s="38">
        <v>45599.14</v>
      </c>
      <c r="J74" s="38">
        <v>10904</v>
      </c>
      <c r="K74" s="38">
        <v>71262.8</v>
      </c>
      <c r="L74" s="38">
        <f>83149.06-2500.88</f>
        <v>80648.179999999993</v>
      </c>
      <c r="M74" s="38">
        <v>21393.439999999999</v>
      </c>
      <c r="N74" s="38">
        <v>123784.25</v>
      </c>
      <c r="O74" s="38">
        <v>10788</v>
      </c>
      <c r="P74" s="38">
        <v>4799.7</v>
      </c>
      <c r="Q74" s="40"/>
      <c r="R74" s="38"/>
      <c r="S74" s="41">
        <f t="shared" ref="S74:S147" si="4">SUM(G74:R74)</f>
        <v>566829.51</v>
      </c>
    </row>
    <row r="75" spans="1:20" s="26" customFormat="1" ht="27" hidden="1" customHeight="1" x14ac:dyDescent="0.2">
      <c r="A75" s="43">
        <v>2</v>
      </c>
      <c r="B75" s="44">
        <v>3</v>
      </c>
      <c r="C75" s="44">
        <v>1</v>
      </c>
      <c r="D75" s="44">
        <v>3</v>
      </c>
      <c r="E75" s="45" t="s">
        <v>23</v>
      </c>
      <c r="F75" s="55" t="s">
        <v>96</v>
      </c>
      <c r="G75" s="47">
        <v>0</v>
      </c>
      <c r="H75" s="47">
        <v>0</v>
      </c>
      <c r="I75" s="47">
        <v>0</v>
      </c>
      <c r="J75" s="47">
        <v>0</v>
      </c>
      <c r="K75" s="47"/>
      <c r="L75" s="47"/>
      <c r="M75" s="47">
        <v>0</v>
      </c>
      <c r="N75" s="47">
        <v>0</v>
      </c>
      <c r="O75" s="47"/>
      <c r="P75" s="47"/>
      <c r="Q75" s="49"/>
      <c r="R75" s="47"/>
      <c r="S75" s="53">
        <f t="shared" si="4"/>
        <v>0</v>
      </c>
    </row>
    <row r="76" spans="1:20" s="26" customFormat="1" ht="27" hidden="1" customHeight="1" x14ac:dyDescent="0.2">
      <c r="A76" s="43">
        <v>2</v>
      </c>
      <c r="B76" s="44">
        <v>3</v>
      </c>
      <c r="C76" s="44">
        <v>1</v>
      </c>
      <c r="D76" s="44">
        <v>3</v>
      </c>
      <c r="E76" s="45" t="s">
        <v>42</v>
      </c>
      <c r="F76" s="55" t="s">
        <v>97</v>
      </c>
      <c r="G76" s="47">
        <v>0</v>
      </c>
      <c r="H76" s="47">
        <v>0</v>
      </c>
      <c r="I76" s="47">
        <v>0</v>
      </c>
      <c r="J76" s="47">
        <v>0</v>
      </c>
      <c r="K76" s="47"/>
      <c r="L76" s="47"/>
      <c r="M76" s="47">
        <v>0</v>
      </c>
      <c r="N76" s="47">
        <v>0</v>
      </c>
      <c r="O76" s="47"/>
      <c r="P76" s="47"/>
      <c r="Q76" s="49"/>
      <c r="R76" s="47"/>
      <c r="S76" s="53">
        <f t="shared" si="4"/>
        <v>0</v>
      </c>
    </row>
    <row r="77" spans="1:20" s="26" customFormat="1" ht="26.25" customHeight="1" x14ac:dyDescent="0.2">
      <c r="A77" s="43">
        <v>2</v>
      </c>
      <c r="B77" s="44">
        <v>3</v>
      </c>
      <c r="C77" s="44">
        <v>1</v>
      </c>
      <c r="D77" s="44">
        <v>3</v>
      </c>
      <c r="E77" s="45" t="s">
        <v>30</v>
      </c>
      <c r="F77" s="55" t="s">
        <v>98</v>
      </c>
      <c r="G77" s="47">
        <v>0</v>
      </c>
      <c r="H77" s="47">
        <v>0</v>
      </c>
      <c r="I77" s="47">
        <v>30000</v>
      </c>
      <c r="J77" s="47">
        <v>29300</v>
      </c>
      <c r="K77" s="47">
        <v>7257</v>
      </c>
      <c r="L77" s="47">
        <v>4240</v>
      </c>
      <c r="M77" s="47">
        <v>19700</v>
      </c>
      <c r="N77" s="47">
        <v>27140</v>
      </c>
      <c r="O77" s="47">
        <v>0</v>
      </c>
      <c r="P77" s="47">
        <v>81420</v>
      </c>
      <c r="Q77" s="49"/>
      <c r="R77" s="47"/>
      <c r="S77" s="53">
        <f t="shared" si="4"/>
        <v>199057</v>
      </c>
    </row>
    <row r="78" spans="1:20" s="26" customFormat="1" ht="27" hidden="1" customHeight="1" x14ac:dyDescent="0.2">
      <c r="A78" s="43">
        <v>2</v>
      </c>
      <c r="B78" s="44">
        <v>3</v>
      </c>
      <c r="C78" s="44">
        <v>2</v>
      </c>
      <c r="D78" s="44">
        <v>1</v>
      </c>
      <c r="E78" s="45" t="s">
        <v>23</v>
      </c>
      <c r="F78" s="55" t="s">
        <v>99</v>
      </c>
      <c r="G78" s="47">
        <v>0</v>
      </c>
      <c r="H78" s="47">
        <v>0</v>
      </c>
      <c r="I78" s="47">
        <v>0</v>
      </c>
      <c r="J78" s="47">
        <v>0</v>
      </c>
      <c r="K78" s="47"/>
      <c r="L78" s="47">
        <v>0</v>
      </c>
      <c r="M78" s="47">
        <v>0</v>
      </c>
      <c r="N78" s="47">
        <v>0</v>
      </c>
      <c r="O78" s="47"/>
      <c r="P78" s="47"/>
      <c r="Q78" s="49"/>
      <c r="R78" s="47"/>
      <c r="S78" s="53">
        <f t="shared" si="4"/>
        <v>0</v>
      </c>
    </row>
    <row r="79" spans="1:20" s="26" customFormat="1" ht="27" customHeight="1" x14ac:dyDescent="0.2">
      <c r="A79" s="43">
        <v>2</v>
      </c>
      <c r="B79" s="44">
        <v>3</v>
      </c>
      <c r="C79" s="44">
        <v>2</v>
      </c>
      <c r="D79" s="44">
        <v>2</v>
      </c>
      <c r="E79" s="45" t="s">
        <v>23</v>
      </c>
      <c r="F79" s="55" t="s">
        <v>100</v>
      </c>
      <c r="G79" s="47">
        <v>0</v>
      </c>
      <c r="H79" s="47">
        <v>0</v>
      </c>
      <c r="I79" s="47">
        <v>0</v>
      </c>
      <c r="J79" s="47">
        <v>25275.05</v>
      </c>
      <c r="K79" s="47">
        <v>7552</v>
      </c>
      <c r="L79" s="47">
        <v>0</v>
      </c>
      <c r="M79" s="47">
        <v>0</v>
      </c>
      <c r="N79" s="93">
        <v>0</v>
      </c>
      <c r="O79" s="47">
        <v>1298</v>
      </c>
      <c r="P79" s="47">
        <v>0</v>
      </c>
      <c r="Q79" s="49"/>
      <c r="R79" s="47"/>
      <c r="S79" s="53">
        <f t="shared" si="4"/>
        <v>34125.050000000003</v>
      </c>
    </row>
    <row r="80" spans="1:20" s="26" customFormat="1" ht="27" customHeight="1" x14ac:dyDescent="0.2">
      <c r="A80" s="43">
        <v>2</v>
      </c>
      <c r="B80" s="44">
        <v>3</v>
      </c>
      <c r="C80" s="44">
        <v>2</v>
      </c>
      <c r="D80" s="44">
        <v>3</v>
      </c>
      <c r="E80" s="45" t="s">
        <v>23</v>
      </c>
      <c r="F80" s="55" t="s">
        <v>101</v>
      </c>
      <c r="G80" s="47">
        <v>588348</v>
      </c>
      <c r="H80" s="47">
        <v>0</v>
      </c>
      <c r="I80" s="47">
        <v>2353392</v>
      </c>
      <c r="J80" s="47">
        <v>0</v>
      </c>
      <c r="K80" s="47">
        <f>2353390-2353390</f>
        <v>0</v>
      </c>
      <c r="L80" s="47">
        <v>2353392</v>
      </c>
      <c r="M80" s="47">
        <v>-2353392</v>
      </c>
      <c r="N80" s="47">
        <f>66552+61360</f>
        <v>127912</v>
      </c>
      <c r="O80" s="47">
        <v>142105.04</v>
      </c>
      <c r="P80" s="47">
        <v>0</v>
      </c>
      <c r="Q80" s="49"/>
      <c r="R80" s="47"/>
      <c r="S80" s="53">
        <f t="shared" si="4"/>
        <v>3211757.04</v>
      </c>
      <c r="T80" s="42"/>
    </row>
    <row r="81" spans="1:20" s="26" customFormat="1" ht="0.75" hidden="1" customHeight="1" x14ac:dyDescent="0.2">
      <c r="A81" s="43">
        <v>2</v>
      </c>
      <c r="B81" s="44">
        <v>3</v>
      </c>
      <c r="C81" s="44">
        <v>3</v>
      </c>
      <c r="D81" s="44">
        <v>1</v>
      </c>
      <c r="E81" s="45" t="s">
        <v>23</v>
      </c>
      <c r="F81" s="55" t="s">
        <v>102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/>
      <c r="P81" s="47"/>
      <c r="Q81" s="49"/>
      <c r="R81" s="47"/>
      <c r="S81" s="53">
        <f t="shared" si="4"/>
        <v>0</v>
      </c>
    </row>
    <row r="82" spans="1:20" s="26" customFormat="1" ht="27" hidden="1" customHeight="1" x14ac:dyDescent="0.2">
      <c r="A82" s="43">
        <v>2</v>
      </c>
      <c r="B82" s="44">
        <v>3</v>
      </c>
      <c r="C82" s="44">
        <v>3</v>
      </c>
      <c r="D82" s="44">
        <v>2</v>
      </c>
      <c r="E82" s="45" t="s">
        <v>23</v>
      </c>
      <c r="F82" s="55" t="s">
        <v>103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/>
      <c r="P82" s="47"/>
      <c r="Q82" s="49"/>
      <c r="R82" s="47"/>
      <c r="S82" s="50">
        <f t="shared" si="4"/>
        <v>0</v>
      </c>
    </row>
    <row r="83" spans="1:20" s="26" customFormat="1" ht="27" hidden="1" customHeight="1" x14ac:dyDescent="0.2">
      <c r="A83" s="43">
        <v>2</v>
      </c>
      <c r="B83" s="44">
        <v>3</v>
      </c>
      <c r="C83" s="44">
        <v>3</v>
      </c>
      <c r="D83" s="44">
        <v>3</v>
      </c>
      <c r="E83" s="45" t="s">
        <v>23</v>
      </c>
      <c r="F83" s="55" t="s">
        <v>104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47">
        <v>0</v>
      </c>
      <c r="O83" s="47"/>
      <c r="P83" s="47"/>
      <c r="Q83" s="49"/>
      <c r="R83" s="47"/>
      <c r="S83" s="53">
        <f t="shared" si="4"/>
        <v>0</v>
      </c>
      <c r="T83" s="42"/>
    </row>
    <row r="84" spans="1:20" s="26" customFormat="1" ht="27" hidden="1" customHeight="1" x14ac:dyDescent="0.2">
      <c r="A84" s="43">
        <v>2</v>
      </c>
      <c r="B84" s="44">
        <v>3</v>
      </c>
      <c r="C84" s="44">
        <v>3</v>
      </c>
      <c r="D84" s="44">
        <v>4</v>
      </c>
      <c r="E84" s="45" t="s">
        <v>23</v>
      </c>
      <c r="F84" s="55" t="s">
        <v>105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  <c r="M84" s="47">
        <v>0</v>
      </c>
      <c r="N84" s="47">
        <v>0</v>
      </c>
      <c r="O84" s="47"/>
      <c r="P84" s="47"/>
      <c r="Q84" s="49"/>
      <c r="R84" s="47"/>
      <c r="S84" s="53">
        <f t="shared" si="4"/>
        <v>0</v>
      </c>
    </row>
    <row r="85" spans="1:20" s="26" customFormat="1" ht="27" hidden="1" customHeight="1" x14ac:dyDescent="0.2">
      <c r="A85" s="43">
        <v>2</v>
      </c>
      <c r="B85" s="44">
        <v>3</v>
      </c>
      <c r="C85" s="44">
        <v>4</v>
      </c>
      <c r="D85" s="44">
        <v>1</v>
      </c>
      <c r="E85" s="45" t="s">
        <v>23</v>
      </c>
      <c r="F85" s="80" t="s">
        <v>106</v>
      </c>
      <c r="G85" s="47">
        <v>0</v>
      </c>
      <c r="H85" s="47">
        <v>0</v>
      </c>
      <c r="I85" s="47">
        <v>0</v>
      </c>
      <c r="J85" s="47">
        <v>0</v>
      </c>
      <c r="K85" s="47">
        <v>0</v>
      </c>
      <c r="L85" s="47">
        <v>0</v>
      </c>
      <c r="M85" s="47">
        <v>0</v>
      </c>
      <c r="N85" s="47">
        <v>0</v>
      </c>
      <c r="O85" s="47"/>
      <c r="P85" s="47"/>
      <c r="Q85" s="49"/>
      <c r="R85" s="47"/>
      <c r="S85" s="53">
        <f t="shared" si="4"/>
        <v>0</v>
      </c>
    </row>
    <row r="86" spans="1:20" s="26" customFormat="1" ht="27" hidden="1" customHeight="1" x14ac:dyDescent="0.2">
      <c r="A86" s="43">
        <v>2</v>
      </c>
      <c r="B86" s="44">
        <v>3</v>
      </c>
      <c r="C86" s="44">
        <v>5</v>
      </c>
      <c r="D86" s="44">
        <v>1</v>
      </c>
      <c r="E86" s="45" t="s">
        <v>23</v>
      </c>
      <c r="F86" s="55" t="s">
        <v>107</v>
      </c>
      <c r="G86" s="47">
        <v>0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  <c r="M86" s="47">
        <v>0</v>
      </c>
      <c r="N86" s="47">
        <v>0</v>
      </c>
      <c r="O86" s="47"/>
      <c r="P86" s="47"/>
      <c r="Q86" s="49"/>
      <c r="R86" s="47"/>
      <c r="S86" s="53">
        <f t="shared" si="4"/>
        <v>0</v>
      </c>
    </row>
    <row r="87" spans="1:20" s="26" customFormat="1" ht="24.75" customHeight="1" x14ac:dyDescent="0.2">
      <c r="A87" s="43">
        <v>2</v>
      </c>
      <c r="B87" s="44">
        <v>3</v>
      </c>
      <c r="C87" s="44">
        <v>5</v>
      </c>
      <c r="D87" s="44">
        <v>3</v>
      </c>
      <c r="E87" s="45" t="s">
        <v>23</v>
      </c>
      <c r="F87" s="55" t="s">
        <v>108</v>
      </c>
      <c r="G87" s="47">
        <v>0</v>
      </c>
      <c r="H87" s="47">
        <v>0</v>
      </c>
      <c r="I87" s="47">
        <v>0</v>
      </c>
      <c r="J87" s="47">
        <v>0</v>
      </c>
      <c r="K87" s="47">
        <v>51920</v>
      </c>
      <c r="L87" s="47">
        <v>0</v>
      </c>
      <c r="M87" s="47">
        <v>0</v>
      </c>
      <c r="N87" s="47">
        <v>225498</v>
      </c>
      <c r="O87" s="47">
        <v>0</v>
      </c>
      <c r="P87" s="47">
        <v>0</v>
      </c>
      <c r="Q87" s="49"/>
      <c r="R87" s="47"/>
      <c r="S87" s="53">
        <f t="shared" si="4"/>
        <v>277418</v>
      </c>
    </row>
    <row r="88" spans="1:20" s="26" customFormat="1" ht="0.75" hidden="1" customHeight="1" x14ac:dyDescent="0.2">
      <c r="A88" s="43">
        <v>2</v>
      </c>
      <c r="B88" s="44">
        <v>3</v>
      </c>
      <c r="C88" s="44">
        <v>5</v>
      </c>
      <c r="D88" s="44">
        <v>5</v>
      </c>
      <c r="E88" s="45" t="s">
        <v>23</v>
      </c>
      <c r="F88" s="55" t="s">
        <v>109</v>
      </c>
      <c r="G88" s="47">
        <v>0</v>
      </c>
      <c r="H88" s="47">
        <v>0</v>
      </c>
      <c r="I88" s="47">
        <v>0</v>
      </c>
      <c r="J88" s="47">
        <v>0</v>
      </c>
      <c r="K88" s="47">
        <f>665520-665520</f>
        <v>0</v>
      </c>
      <c r="L88" s="47">
        <v>665520</v>
      </c>
      <c r="M88" s="47">
        <v>-665520</v>
      </c>
      <c r="N88" s="47">
        <v>0</v>
      </c>
      <c r="O88" s="47">
        <v>0</v>
      </c>
      <c r="P88" s="47"/>
      <c r="Q88" s="49"/>
      <c r="R88" s="47"/>
      <c r="S88" s="53">
        <f t="shared" si="4"/>
        <v>0</v>
      </c>
    </row>
    <row r="89" spans="1:20" s="26" customFormat="1" ht="24.75" hidden="1" customHeight="1" x14ac:dyDescent="0.2">
      <c r="A89" s="43">
        <v>2</v>
      </c>
      <c r="B89" s="44">
        <v>3</v>
      </c>
      <c r="C89" s="44">
        <v>6</v>
      </c>
      <c r="D89" s="44">
        <v>1</v>
      </c>
      <c r="E89" s="45" t="s">
        <v>23</v>
      </c>
      <c r="F89" s="55" t="s">
        <v>110</v>
      </c>
      <c r="G89" s="47">
        <v>0</v>
      </c>
      <c r="H89" s="47">
        <v>0</v>
      </c>
      <c r="I89" s="47">
        <v>0</v>
      </c>
      <c r="J89" s="47">
        <v>0</v>
      </c>
      <c r="K89" s="47">
        <v>0</v>
      </c>
      <c r="L89" s="47">
        <v>0</v>
      </c>
      <c r="M89" s="47">
        <v>0</v>
      </c>
      <c r="N89" s="47">
        <v>0</v>
      </c>
      <c r="O89" s="47">
        <v>0</v>
      </c>
      <c r="P89" s="47"/>
      <c r="Q89" s="49"/>
      <c r="R89" s="47"/>
      <c r="S89" s="53">
        <f t="shared" si="4"/>
        <v>0</v>
      </c>
    </row>
    <row r="90" spans="1:20" s="26" customFormat="1" ht="24.75" customHeight="1" x14ac:dyDescent="0.2">
      <c r="A90" s="43">
        <v>2</v>
      </c>
      <c r="B90" s="44">
        <v>3</v>
      </c>
      <c r="C90" s="44">
        <v>6</v>
      </c>
      <c r="D90" s="44">
        <v>3</v>
      </c>
      <c r="E90" s="45" t="s">
        <v>30</v>
      </c>
      <c r="F90" s="55" t="s">
        <v>111</v>
      </c>
      <c r="G90" s="47">
        <v>0</v>
      </c>
      <c r="H90" s="47">
        <v>0</v>
      </c>
      <c r="I90" s="47">
        <v>0</v>
      </c>
      <c r="J90" s="47">
        <v>105.26</v>
      </c>
      <c r="K90" s="47">
        <v>0</v>
      </c>
      <c r="L90" s="47">
        <v>0</v>
      </c>
      <c r="M90" s="47">
        <v>0</v>
      </c>
      <c r="N90" s="47">
        <v>0</v>
      </c>
      <c r="O90" s="47">
        <v>130909.2</v>
      </c>
      <c r="P90" s="47">
        <v>31306.799999999999</v>
      </c>
      <c r="Q90" s="49"/>
      <c r="R90" s="47"/>
      <c r="S90" s="53">
        <f t="shared" si="4"/>
        <v>162321.25999999998</v>
      </c>
      <c r="T90" s="42"/>
    </row>
    <row r="91" spans="1:20" s="26" customFormat="1" ht="27" hidden="1" customHeight="1" x14ac:dyDescent="0.2">
      <c r="A91" s="43">
        <v>2</v>
      </c>
      <c r="B91" s="44">
        <v>3</v>
      </c>
      <c r="C91" s="44">
        <v>6</v>
      </c>
      <c r="D91" s="44">
        <v>3</v>
      </c>
      <c r="E91" s="45" t="s">
        <v>44</v>
      </c>
      <c r="F91" s="55" t="s">
        <v>112</v>
      </c>
      <c r="G91" s="47">
        <v>0</v>
      </c>
      <c r="H91" s="47">
        <v>0</v>
      </c>
      <c r="I91" s="47">
        <v>0</v>
      </c>
      <c r="J91" s="47"/>
      <c r="K91" s="47">
        <v>0</v>
      </c>
      <c r="L91" s="47">
        <v>0</v>
      </c>
      <c r="M91" s="47">
        <v>0</v>
      </c>
      <c r="N91" s="47">
        <v>0</v>
      </c>
      <c r="O91" s="47"/>
      <c r="P91" s="47"/>
      <c r="Q91" s="49"/>
      <c r="R91" s="47"/>
      <c r="S91" s="53">
        <f t="shared" si="4"/>
        <v>0</v>
      </c>
      <c r="T91" s="42"/>
    </row>
    <row r="92" spans="1:20" s="26" customFormat="1" ht="27" hidden="1" customHeight="1" x14ac:dyDescent="0.2">
      <c r="A92" s="81">
        <v>2</v>
      </c>
      <c r="B92" s="78">
        <v>3</v>
      </c>
      <c r="C92" s="78">
        <v>6</v>
      </c>
      <c r="D92" s="78">
        <v>4</v>
      </c>
      <c r="E92" s="79" t="s">
        <v>33</v>
      </c>
      <c r="F92" s="80" t="s">
        <v>113</v>
      </c>
      <c r="G92" s="47">
        <v>0</v>
      </c>
      <c r="H92" s="47">
        <v>0</v>
      </c>
      <c r="I92" s="47">
        <v>0</v>
      </c>
      <c r="J92" s="47"/>
      <c r="K92" s="47">
        <v>0</v>
      </c>
      <c r="L92" s="47">
        <v>0</v>
      </c>
      <c r="M92" s="47">
        <v>0</v>
      </c>
      <c r="N92" s="47">
        <v>0</v>
      </c>
      <c r="O92" s="47"/>
      <c r="P92" s="47"/>
      <c r="Q92" s="49"/>
      <c r="R92" s="47"/>
      <c r="S92" s="53">
        <f t="shared" si="4"/>
        <v>0</v>
      </c>
    </row>
    <row r="93" spans="1:20" s="26" customFormat="1" ht="27" customHeight="1" x14ac:dyDescent="0.2">
      <c r="A93" s="43">
        <v>2</v>
      </c>
      <c r="B93" s="44">
        <v>3</v>
      </c>
      <c r="C93" s="44">
        <v>7</v>
      </c>
      <c r="D93" s="44">
        <v>1</v>
      </c>
      <c r="E93" s="45" t="s">
        <v>23</v>
      </c>
      <c r="F93" s="55" t="s">
        <v>114</v>
      </c>
      <c r="G93" s="47">
        <v>429603.13</v>
      </c>
      <c r="H93" s="47">
        <f>234313.7-200000</f>
        <v>34313.700000000012</v>
      </c>
      <c r="I93" s="47">
        <v>455985.2</v>
      </c>
      <c r="J93" s="47">
        <v>42892.1</v>
      </c>
      <c r="K93" s="47">
        <v>807443.96</v>
      </c>
      <c r="L93" s="47">
        <v>621449.01</v>
      </c>
      <c r="M93" s="47">
        <v>300771.75</v>
      </c>
      <c r="N93" s="47">
        <v>1337463.23</v>
      </c>
      <c r="O93" s="47">
        <v>276847.75</v>
      </c>
      <c r="P93" s="47">
        <v>1101438.6000000001</v>
      </c>
      <c r="Q93" s="49"/>
      <c r="R93" s="47"/>
      <c r="S93" s="53">
        <f t="shared" si="4"/>
        <v>5408208.4299999997</v>
      </c>
      <c r="T93" s="42"/>
    </row>
    <row r="94" spans="1:20" s="26" customFormat="1" ht="27" customHeight="1" x14ac:dyDescent="0.2">
      <c r="A94" s="43">
        <v>2</v>
      </c>
      <c r="B94" s="44">
        <v>3</v>
      </c>
      <c r="C94" s="44">
        <v>7</v>
      </c>
      <c r="D94" s="44">
        <v>1</v>
      </c>
      <c r="E94" s="45" t="s">
        <v>42</v>
      </c>
      <c r="F94" s="55" t="s">
        <v>115</v>
      </c>
      <c r="G94" s="47">
        <v>0</v>
      </c>
      <c r="H94" s="47">
        <v>0</v>
      </c>
      <c r="I94" s="47">
        <v>321474.90000000002</v>
      </c>
      <c r="J94" s="47">
        <f>292434-7263.2</f>
        <v>285170.8</v>
      </c>
      <c r="K94" s="47">
        <v>1120000</v>
      </c>
      <c r="L94" s="47">
        <v>14850</v>
      </c>
      <c r="M94" s="47">
        <v>10260</v>
      </c>
      <c r="N94" s="47">
        <v>0</v>
      </c>
      <c r="O94" s="47">
        <v>1500</v>
      </c>
      <c r="P94" s="47">
        <v>0</v>
      </c>
      <c r="Q94" s="49"/>
      <c r="R94" s="47"/>
      <c r="S94" s="53">
        <f t="shared" si="4"/>
        <v>1753255.7</v>
      </c>
    </row>
    <row r="95" spans="1:20" s="26" customFormat="1" ht="26.25" customHeight="1" x14ac:dyDescent="0.2">
      <c r="A95" s="43">
        <v>2</v>
      </c>
      <c r="B95" s="44">
        <v>3</v>
      </c>
      <c r="C95" s="44">
        <v>7</v>
      </c>
      <c r="D95" s="44">
        <v>1</v>
      </c>
      <c r="E95" s="45" t="s">
        <v>44</v>
      </c>
      <c r="F95" s="55" t="s">
        <v>116</v>
      </c>
      <c r="G95" s="47">
        <v>0</v>
      </c>
      <c r="H95" s="47">
        <v>0</v>
      </c>
      <c r="I95" s="47">
        <v>0</v>
      </c>
      <c r="J95" s="47">
        <v>850</v>
      </c>
      <c r="K95" s="47">
        <v>0</v>
      </c>
      <c r="L95" s="47">
        <v>4413.95</v>
      </c>
      <c r="M95" s="47">
        <v>0</v>
      </c>
      <c r="N95" s="47">
        <v>0</v>
      </c>
      <c r="O95" s="47">
        <v>1263</v>
      </c>
      <c r="P95" s="47">
        <v>0</v>
      </c>
      <c r="Q95" s="49"/>
      <c r="R95" s="47"/>
      <c r="S95" s="53">
        <f t="shared" si="4"/>
        <v>6526.95</v>
      </c>
    </row>
    <row r="96" spans="1:20" s="26" customFormat="1" ht="0.75" hidden="1" customHeight="1" x14ac:dyDescent="0.2">
      <c r="A96" s="43">
        <v>2</v>
      </c>
      <c r="B96" s="44">
        <v>3</v>
      </c>
      <c r="C96" s="44">
        <v>7</v>
      </c>
      <c r="D96" s="44">
        <v>2</v>
      </c>
      <c r="E96" s="45" t="s">
        <v>33</v>
      </c>
      <c r="F96" s="80" t="s">
        <v>117</v>
      </c>
      <c r="G96" s="47">
        <v>0</v>
      </c>
      <c r="H96" s="47">
        <v>0</v>
      </c>
      <c r="I96" s="47">
        <v>0</v>
      </c>
      <c r="J96" s="47">
        <v>0</v>
      </c>
      <c r="K96" s="47">
        <v>0</v>
      </c>
      <c r="L96" s="47">
        <v>0</v>
      </c>
      <c r="M96" s="47">
        <v>0</v>
      </c>
      <c r="N96" s="47">
        <v>0</v>
      </c>
      <c r="O96" s="47"/>
      <c r="P96" s="47"/>
      <c r="Q96" s="49"/>
      <c r="R96" s="47"/>
      <c r="S96" s="53">
        <f t="shared" si="4"/>
        <v>0</v>
      </c>
    </row>
    <row r="97" spans="1:20" s="26" customFormat="1" ht="27" hidden="1" customHeight="1" x14ac:dyDescent="0.2">
      <c r="A97" s="43">
        <v>2</v>
      </c>
      <c r="B97" s="44">
        <v>3</v>
      </c>
      <c r="C97" s="44">
        <v>7</v>
      </c>
      <c r="D97" s="44">
        <v>1</v>
      </c>
      <c r="E97" s="45" t="s">
        <v>33</v>
      </c>
      <c r="F97" s="80" t="s">
        <v>118</v>
      </c>
      <c r="G97" s="47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  <c r="M97" s="47">
        <v>0</v>
      </c>
      <c r="N97" s="47">
        <v>0</v>
      </c>
      <c r="O97" s="47"/>
      <c r="P97" s="47"/>
      <c r="Q97" s="49"/>
      <c r="R97" s="47"/>
      <c r="S97" s="53">
        <f t="shared" si="4"/>
        <v>0</v>
      </c>
    </row>
    <row r="98" spans="1:20" s="26" customFormat="1" ht="27" hidden="1" customHeight="1" x14ac:dyDescent="0.2">
      <c r="A98" s="43">
        <v>2</v>
      </c>
      <c r="B98" s="44">
        <v>3</v>
      </c>
      <c r="C98" s="44">
        <v>7</v>
      </c>
      <c r="D98" s="44">
        <v>1</v>
      </c>
      <c r="E98" s="45" t="s">
        <v>26</v>
      </c>
      <c r="F98" s="80" t="s">
        <v>119</v>
      </c>
      <c r="G98" s="47">
        <v>0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  <c r="M98" s="47">
        <v>0</v>
      </c>
      <c r="N98" s="47">
        <v>0</v>
      </c>
      <c r="O98" s="47"/>
      <c r="P98" s="47"/>
      <c r="Q98" s="49"/>
      <c r="R98" s="47"/>
      <c r="S98" s="53">
        <f t="shared" si="4"/>
        <v>0</v>
      </c>
    </row>
    <row r="99" spans="1:20" s="26" customFormat="1" ht="36.75" customHeight="1" x14ac:dyDescent="0.2">
      <c r="A99" s="43">
        <v>2</v>
      </c>
      <c r="B99" s="44">
        <v>3</v>
      </c>
      <c r="C99" s="44">
        <v>7</v>
      </c>
      <c r="D99" s="44">
        <v>2</v>
      </c>
      <c r="E99" s="45" t="s">
        <v>26</v>
      </c>
      <c r="F99" s="94" t="s">
        <v>120</v>
      </c>
      <c r="G99" s="47">
        <v>0</v>
      </c>
      <c r="H99" s="47">
        <v>0</v>
      </c>
      <c r="I99" s="47">
        <v>0</v>
      </c>
      <c r="J99" s="47">
        <v>30373.200000000001</v>
      </c>
      <c r="K99" s="47">
        <v>0</v>
      </c>
      <c r="L99" s="47">
        <v>0</v>
      </c>
      <c r="M99" s="47">
        <v>0</v>
      </c>
      <c r="N99" s="47">
        <v>0</v>
      </c>
      <c r="O99" s="47">
        <v>0</v>
      </c>
      <c r="P99" s="47">
        <v>0</v>
      </c>
      <c r="Q99" s="49"/>
      <c r="R99" s="47"/>
      <c r="S99" s="53">
        <f t="shared" si="4"/>
        <v>30373.200000000001</v>
      </c>
    </row>
    <row r="100" spans="1:20" s="26" customFormat="1" ht="27" customHeight="1" x14ac:dyDescent="0.2">
      <c r="A100" s="43">
        <v>2</v>
      </c>
      <c r="B100" s="44">
        <v>3</v>
      </c>
      <c r="C100" s="44">
        <v>9</v>
      </c>
      <c r="D100" s="44">
        <v>1</v>
      </c>
      <c r="E100" s="45" t="s">
        <v>23</v>
      </c>
      <c r="F100" s="55" t="s">
        <v>121</v>
      </c>
      <c r="G100" s="47">
        <v>0</v>
      </c>
      <c r="H100" s="47">
        <v>0</v>
      </c>
      <c r="I100" s="47">
        <v>0</v>
      </c>
      <c r="J100" s="47">
        <v>123512.96000000001</v>
      </c>
      <c r="K100" s="47">
        <v>0</v>
      </c>
      <c r="L100" s="47">
        <v>0</v>
      </c>
      <c r="M100" s="47">
        <v>184805.37</v>
      </c>
      <c r="N100" s="47">
        <v>0</v>
      </c>
      <c r="O100" s="47">
        <v>188601</v>
      </c>
      <c r="P100" s="47">
        <v>0</v>
      </c>
      <c r="Q100" s="49"/>
      <c r="R100" s="47"/>
      <c r="S100" s="53">
        <f t="shared" si="4"/>
        <v>496919.33</v>
      </c>
    </row>
    <row r="101" spans="1:20" s="26" customFormat="1" ht="27" customHeight="1" x14ac:dyDescent="0.2">
      <c r="A101" s="43">
        <v>2</v>
      </c>
      <c r="B101" s="44">
        <v>3</v>
      </c>
      <c r="C101" s="44">
        <v>9</v>
      </c>
      <c r="D101" s="44">
        <v>2</v>
      </c>
      <c r="E101" s="45" t="s">
        <v>23</v>
      </c>
      <c r="F101" s="55" t="s">
        <v>122</v>
      </c>
      <c r="G101" s="47">
        <v>0</v>
      </c>
      <c r="H101" s="47">
        <v>0</v>
      </c>
      <c r="I101" s="47">
        <v>0</v>
      </c>
      <c r="J101" s="47">
        <v>578393.89</v>
      </c>
      <c r="K101" s="47">
        <v>0</v>
      </c>
      <c r="L101" s="47">
        <v>0</v>
      </c>
      <c r="M101" s="47">
        <v>266627</v>
      </c>
      <c r="N101" s="47">
        <v>579587.55000000005</v>
      </c>
      <c r="O101" s="47">
        <v>43955</v>
      </c>
      <c r="P101" s="47">
        <v>626908.07999999996</v>
      </c>
      <c r="Q101" s="49"/>
      <c r="R101" s="47"/>
      <c r="S101" s="53">
        <f>SUM(G101:R101)</f>
        <v>2095471.52</v>
      </c>
      <c r="T101" s="42"/>
    </row>
    <row r="102" spans="1:20" s="26" customFormat="1" ht="27" customHeight="1" x14ac:dyDescent="0.2">
      <c r="A102" s="43">
        <v>2</v>
      </c>
      <c r="B102" s="44">
        <v>3</v>
      </c>
      <c r="C102" s="44">
        <v>9</v>
      </c>
      <c r="D102" s="44">
        <v>5</v>
      </c>
      <c r="E102" s="45" t="s">
        <v>23</v>
      </c>
      <c r="F102" s="55" t="s">
        <v>123</v>
      </c>
      <c r="G102" s="47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  <c r="M102" s="47">
        <v>269423.5</v>
      </c>
      <c r="N102" s="47">
        <v>0</v>
      </c>
      <c r="O102" s="47">
        <v>0</v>
      </c>
      <c r="P102" s="47">
        <v>0</v>
      </c>
      <c r="Q102" s="49"/>
      <c r="R102" s="47"/>
      <c r="S102" s="53">
        <f t="shared" si="4"/>
        <v>269423.5</v>
      </c>
    </row>
    <row r="103" spans="1:20" s="26" customFormat="1" ht="24.75" customHeight="1" x14ac:dyDescent="0.2">
      <c r="A103" s="43">
        <v>2</v>
      </c>
      <c r="B103" s="44">
        <v>3</v>
      </c>
      <c r="C103" s="44">
        <v>9</v>
      </c>
      <c r="D103" s="44">
        <v>6</v>
      </c>
      <c r="E103" s="45" t="s">
        <v>23</v>
      </c>
      <c r="F103" s="55" t="s">
        <v>124</v>
      </c>
      <c r="G103" s="47">
        <v>0</v>
      </c>
      <c r="H103" s="47">
        <v>0</v>
      </c>
      <c r="I103" s="47">
        <v>0</v>
      </c>
      <c r="J103" s="47">
        <v>10295.5</v>
      </c>
      <c r="K103" s="47">
        <v>0</v>
      </c>
      <c r="L103" s="47">
        <v>0</v>
      </c>
      <c r="M103" s="47">
        <v>27376</v>
      </c>
      <c r="N103" s="47">
        <v>42414.86</v>
      </c>
      <c r="O103" s="47">
        <v>148240.93</v>
      </c>
      <c r="P103" s="47">
        <v>115196.86</v>
      </c>
      <c r="Q103" s="49"/>
      <c r="R103" s="47"/>
      <c r="S103" s="53">
        <f t="shared" si="4"/>
        <v>343524.14999999997</v>
      </c>
    </row>
    <row r="104" spans="1:20" s="26" customFormat="1" ht="0.75" hidden="1" customHeight="1" x14ac:dyDescent="0.2">
      <c r="A104" s="43">
        <v>2</v>
      </c>
      <c r="B104" s="44">
        <v>3</v>
      </c>
      <c r="C104" s="44">
        <v>9</v>
      </c>
      <c r="D104" s="44">
        <v>8</v>
      </c>
      <c r="E104" s="45" t="s">
        <v>23</v>
      </c>
      <c r="F104" s="86" t="s">
        <v>125</v>
      </c>
      <c r="G104" s="47">
        <v>0</v>
      </c>
      <c r="H104" s="47">
        <v>0</v>
      </c>
      <c r="I104" s="47">
        <v>0</v>
      </c>
      <c r="J104" s="47">
        <v>0</v>
      </c>
      <c r="K104" s="47">
        <v>0</v>
      </c>
      <c r="L104" s="47">
        <v>0</v>
      </c>
      <c r="M104" s="47">
        <v>0</v>
      </c>
      <c r="N104" s="47">
        <v>0</v>
      </c>
      <c r="O104" s="47"/>
      <c r="P104" s="47"/>
      <c r="Q104" s="49"/>
      <c r="R104" s="47"/>
      <c r="S104" s="53">
        <f t="shared" si="4"/>
        <v>0</v>
      </c>
    </row>
    <row r="105" spans="1:20" s="26" customFormat="1" ht="27" customHeight="1" thickBot="1" x14ac:dyDescent="0.25">
      <c r="A105" s="56">
        <v>2</v>
      </c>
      <c r="B105" s="57">
        <v>3</v>
      </c>
      <c r="C105" s="57">
        <v>9</v>
      </c>
      <c r="D105" s="57">
        <v>9</v>
      </c>
      <c r="E105" s="58" t="s">
        <v>23</v>
      </c>
      <c r="F105" s="59" t="s">
        <v>126</v>
      </c>
      <c r="G105" s="60">
        <v>0</v>
      </c>
      <c r="H105" s="60">
        <v>96799</v>
      </c>
      <c r="I105" s="60">
        <v>256667.32</v>
      </c>
      <c r="J105" s="60">
        <v>70266.899999999994</v>
      </c>
      <c r="K105" s="60">
        <v>23808</v>
      </c>
      <c r="L105" s="60">
        <f>13629+6567.37</f>
        <v>20196.37</v>
      </c>
      <c r="M105" s="60">
        <v>33973.040000000001</v>
      </c>
      <c r="N105" s="60">
        <v>19674.59</v>
      </c>
      <c r="O105" s="60">
        <v>13788</v>
      </c>
      <c r="P105" s="60">
        <v>4549.76</v>
      </c>
      <c r="Q105" s="62"/>
      <c r="R105" s="60"/>
      <c r="S105" s="63">
        <f t="shared" si="4"/>
        <v>539722.98</v>
      </c>
      <c r="T105" s="42"/>
    </row>
    <row r="106" spans="1:20" s="26" customFormat="1" ht="21" customHeight="1" thickBot="1" x14ac:dyDescent="0.25">
      <c r="A106" s="64"/>
      <c r="B106" s="64"/>
      <c r="C106" s="64"/>
      <c r="D106" s="64"/>
      <c r="E106" s="87"/>
      <c r="F106" s="65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7"/>
      <c r="R106" s="66"/>
      <c r="S106" s="68"/>
      <c r="T106" s="42"/>
    </row>
    <row r="107" spans="1:20" s="26" customFormat="1" ht="36" customHeight="1" thickBot="1" x14ac:dyDescent="0.25">
      <c r="A107" s="95"/>
      <c r="B107" s="96"/>
      <c r="C107" s="96"/>
      <c r="D107" s="96"/>
      <c r="E107" s="90"/>
      <c r="F107" s="70" t="s">
        <v>127</v>
      </c>
      <c r="G107" s="72">
        <f>SUM(G108:G124)</f>
        <v>2315000</v>
      </c>
      <c r="H107" s="72">
        <f t="shared" ref="H107:S107" si="5">SUM(H108:H124)</f>
        <v>16214887.470000001</v>
      </c>
      <c r="I107" s="72">
        <f t="shared" si="5"/>
        <v>36182636</v>
      </c>
      <c r="J107" s="72">
        <f t="shared" si="5"/>
        <v>1254492</v>
      </c>
      <c r="K107" s="72">
        <f t="shared" si="5"/>
        <v>43126572</v>
      </c>
      <c r="L107" s="72">
        <f t="shared" si="5"/>
        <v>29587709.630000003</v>
      </c>
      <c r="M107" s="72">
        <f t="shared" si="5"/>
        <v>21281588</v>
      </c>
      <c r="N107" s="72">
        <f t="shared" si="5"/>
        <v>41927999.520000003</v>
      </c>
      <c r="O107" s="72">
        <f t="shared" si="5"/>
        <v>41942388</v>
      </c>
      <c r="P107" s="72">
        <f t="shared" si="5"/>
        <v>6817632.3399999999</v>
      </c>
      <c r="Q107" s="72">
        <f t="shared" si="5"/>
        <v>0</v>
      </c>
      <c r="R107" s="72">
        <f t="shared" si="5"/>
        <v>0</v>
      </c>
      <c r="S107" s="97">
        <f t="shared" si="5"/>
        <v>240650904.96000001</v>
      </c>
      <c r="T107" s="42"/>
    </row>
    <row r="108" spans="1:20" s="26" customFormat="1" ht="0.75" customHeight="1" x14ac:dyDescent="0.2">
      <c r="A108" s="34">
        <v>2</v>
      </c>
      <c r="B108" s="35">
        <v>4</v>
      </c>
      <c r="C108" s="98">
        <v>1</v>
      </c>
      <c r="D108" s="98">
        <v>1</v>
      </c>
      <c r="E108" s="99" t="s">
        <v>23</v>
      </c>
      <c r="F108" s="75" t="s">
        <v>128</v>
      </c>
      <c r="G108" s="38">
        <v>0</v>
      </c>
      <c r="H108" s="38">
        <v>0</v>
      </c>
      <c r="I108" s="38">
        <v>0</v>
      </c>
      <c r="J108" s="38"/>
      <c r="K108" s="38"/>
      <c r="L108" s="38"/>
      <c r="M108" s="38"/>
      <c r="N108" s="38">
        <v>0</v>
      </c>
      <c r="O108" s="38">
        <v>0</v>
      </c>
      <c r="P108" s="38"/>
      <c r="Q108" s="38"/>
      <c r="R108" s="38"/>
      <c r="S108" s="41">
        <f t="shared" si="4"/>
        <v>0</v>
      </c>
    </row>
    <row r="109" spans="1:20" s="26" customFormat="1" ht="27.75" hidden="1" customHeight="1" x14ac:dyDescent="0.2">
      <c r="A109" s="43">
        <v>2</v>
      </c>
      <c r="B109" s="44">
        <v>4</v>
      </c>
      <c r="C109" s="78">
        <v>1</v>
      </c>
      <c r="D109" s="44">
        <v>2</v>
      </c>
      <c r="E109" s="45" t="s">
        <v>23</v>
      </c>
      <c r="F109" s="55" t="s">
        <v>129</v>
      </c>
      <c r="G109" s="47">
        <v>0</v>
      </c>
      <c r="H109" s="47">
        <v>0</v>
      </c>
      <c r="I109" s="47">
        <v>0</v>
      </c>
      <c r="J109" s="47"/>
      <c r="K109" s="47"/>
      <c r="L109" s="47"/>
      <c r="M109" s="47"/>
      <c r="N109" s="47">
        <v>0</v>
      </c>
      <c r="O109" s="47">
        <v>0</v>
      </c>
      <c r="P109" s="47"/>
      <c r="Q109" s="49"/>
      <c r="R109" s="47"/>
      <c r="S109" s="53">
        <f t="shared" si="4"/>
        <v>0</v>
      </c>
    </row>
    <row r="110" spans="1:20" s="26" customFormat="1" ht="27.75" customHeight="1" x14ac:dyDescent="0.2">
      <c r="A110" s="43">
        <v>2</v>
      </c>
      <c r="B110" s="44">
        <v>4</v>
      </c>
      <c r="C110" s="78">
        <v>1</v>
      </c>
      <c r="D110" s="44">
        <v>2</v>
      </c>
      <c r="E110" s="45" t="s">
        <v>42</v>
      </c>
      <c r="F110" s="55" t="s">
        <v>130</v>
      </c>
      <c r="G110" s="47">
        <v>150000</v>
      </c>
      <c r="H110" s="47">
        <v>0</v>
      </c>
      <c r="I110" s="47">
        <v>0</v>
      </c>
      <c r="J110" s="47">
        <v>34000</v>
      </c>
      <c r="K110" s="47">
        <v>0</v>
      </c>
      <c r="L110" s="47">
        <v>10000</v>
      </c>
      <c r="M110" s="47">
        <v>0</v>
      </c>
      <c r="N110" s="47">
        <v>253840.56</v>
      </c>
      <c r="O110" s="47">
        <v>300000</v>
      </c>
      <c r="P110" s="47">
        <v>798103.24</v>
      </c>
      <c r="Q110" s="49"/>
      <c r="R110" s="47"/>
      <c r="S110" s="53">
        <f t="shared" si="4"/>
        <v>1545943.8</v>
      </c>
    </row>
    <row r="111" spans="1:20" s="26" customFormat="1" ht="24.75" customHeight="1" x14ac:dyDescent="0.2">
      <c r="A111" s="43">
        <v>2</v>
      </c>
      <c r="B111" s="44">
        <v>4</v>
      </c>
      <c r="C111" s="78">
        <v>1</v>
      </c>
      <c r="D111" s="44">
        <v>3</v>
      </c>
      <c r="E111" s="45" t="s">
        <v>23</v>
      </c>
      <c r="F111" s="55" t="s">
        <v>131</v>
      </c>
      <c r="G111" s="47">
        <v>0</v>
      </c>
      <c r="H111" s="47"/>
      <c r="I111" s="47"/>
      <c r="J111" s="47"/>
      <c r="K111" s="47"/>
      <c r="L111" s="47"/>
      <c r="M111" s="47"/>
      <c r="N111" s="47">
        <v>0</v>
      </c>
      <c r="O111" s="47">
        <v>100000</v>
      </c>
      <c r="P111" s="47">
        <v>0</v>
      </c>
      <c r="Q111" s="49"/>
      <c r="R111" s="47"/>
      <c r="S111" s="53">
        <f t="shared" si="4"/>
        <v>100000</v>
      </c>
    </row>
    <row r="112" spans="1:20" s="26" customFormat="1" ht="27.75" hidden="1" customHeight="1" x14ac:dyDescent="0.2">
      <c r="A112" s="43">
        <v>2</v>
      </c>
      <c r="B112" s="44">
        <v>4</v>
      </c>
      <c r="C112" s="78">
        <v>1</v>
      </c>
      <c r="D112" s="44">
        <v>4</v>
      </c>
      <c r="E112" s="45" t="s">
        <v>23</v>
      </c>
      <c r="F112" s="55" t="s">
        <v>132</v>
      </c>
      <c r="G112" s="47">
        <v>0</v>
      </c>
      <c r="H112" s="47">
        <v>0</v>
      </c>
      <c r="I112" s="47">
        <v>0</v>
      </c>
      <c r="J112" s="47">
        <v>0</v>
      </c>
      <c r="K112" s="47">
        <v>0</v>
      </c>
      <c r="L112" s="47">
        <v>0</v>
      </c>
      <c r="M112" s="47">
        <v>0</v>
      </c>
      <c r="N112" s="47">
        <v>0</v>
      </c>
      <c r="O112" s="47">
        <v>0</v>
      </c>
      <c r="P112" s="47"/>
      <c r="Q112" s="49"/>
      <c r="R112" s="47"/>
      <c r="S112" s="53">
        <f t="shared" si="4"/>
        <v>0</v>
      </c>
    </row>
    <row r="113" spans="1:20" s="26" customFormat="1" ht="27.75" hidden="1" customHeight="1" x14ac:dyDescent="0.2">
      <c r="A113" s="43">
        <v>2</v>
      </c>
      <c r="B113" s="44">
        <v>4</v>
      </c>
      <c r="C113" s="78">
        <v>1</v>
      </c>
      <c r="D113" s="44">
        <v>4</v>
      </c>
      <c r="E113" s="45" t="s">
        <v>42</v>
      </c>
      <c r="F113" s="55" t="s">
        <v>133</v>
      </c>
      <c r="G113" s="47">
        <v>0</v>
      </c>
      <c r="H113" s="47">
        <v>0</v>
      </c>
      <c r="I113" s="47">
        <v>0</v>
      </c>
      <c r="J113" s="47">
        <v>0</v>
      </c>
      <c r="K113" s="47">
        <v>0</v>
      </c>
      <c r="L113" s="47">
        <v>0</v>
      </c>
      <c r="M113" s="47">
        <v>0</v>
      </c>
      <c r="N113" s="47">
        <v>0</v>
      </c>
      <c r="O113" s="47">
        <v>0</v>
      </c>
      <c r="P113" s="47"/>
      <c r="Q113" s="49"/>
      <c r="R113" s="47"/>
      <c r="S113" s="53">
        <f t="shared" si="4"/>
        <v>0</v>
      </c>
    </row>
    <row r="114" spans="1:20" s="26" customFormat="1" ht="27.75" hidden="1" customHeight="1" x14ac:dyDescent="0.2">
      <c r="A114" s="43">
        <v>2</v>
      </c>
      <c r="B114" s="44">
        <v>4</v>
      </c>
      <c r="C114" s="78">
        <v>1</v>
      </c>
      <c r="D114" s="44">
        <v>5</v>
      </c>
      <c r="E114" s="45" t="s">
        <v>23</v>
      </c>
      <c r="F114" s="55" t="s">
        <v>134</v>
      </c>
      <c r="G114" s="47">
        <v>0</v>
      </c>
      <c r="H114" s="47">
        <v>0</v>
      </c>
      <c r="I114" s="47">
        <v>0</v>
      </c>
      <c r="J114" s="47">
        <v>0</v>
      </c>
      <c r="K114" s="47">
        <v>0</v>
      </c>
      <c r="L114" s="47">
        <v>0</v>
      </c>
      <c r="M114" s="47">
        <v>0</v>
      </c>
      <c r="N114" s="47">
        <v>0</v>
      </c>
      <c r="O114" s="47">
        <v>0</v>
      </c>
      <c r="P114" s="47"/>
      <c r="Q114" s="49"/>
      <c r="R114" s="47"/>
      <c r="S114" s="53">
        <f t="shared" si="4"/>
        <v>0</v>
      </c>
    </row>
    <row r="115" spans="1:20" s="26" customFormat="1" ht="27.75" customHeight="1" x14ac:dyDescent="0.2">
      <c r="A115" s="43">
        <v>2</v>
      </c>
      <c r="B115" s="44">
        <v>4</v>
      </c>
      <c r="C115" s="78">
        <v>1</v>
      </c>
      <c r="D115" s="44">
        <v>6</v>
      </c>
      <c r="E115" s="45" t="s">
        <v>23</v>
      </c>
      <c r="F115" s="55" t="s">
        <v>135</v>
      </c>
      <c r="G115" s="47">
        <v>340000</v>
      </c>
      <c r="H115" s="47">
        <v>16214887.470000001</v>
      </c>
      <c r="I115" s="47">
        <v>36182636</v>
      </c>
      <c r="J115" s="47">
        <v>1220492</v>
      </c>
      <c r="K115" s="47">
        <v>42958776</v>
      </c>
      <c r="L115" s="47">
        <v>20721885</v>
      </c>
      <c r="M115" s="47">
        <v>20801588</v>
      </c>
      <c r="N115" s="47">
        <v>41674158.960000001</v>
      </c>
      <c r="O115" s="47">
        <v>40645388</v>
      </c>
      <c r="P115" s="47">
        <v>5696969.0999999996</v>
      </c>
      <c r="Q115" s="49"/>
      <c r="R115" s="47"/>
      <c r="S115" s="53">
        <f t="shared" si="4"/>
        <v>226456780.53</v>
      </c>
      <c r="T115" s="42"/>
    </row>
    <row r="116" spans="1:20" s="26" customFormat="1" ht="27.75" hidden="1" customHeight="1" x14ac:dyDescent="0.2">
      <c r="A116" s="43">
        <v>2</v>
      </c>
      <c r="B116" s="44">
        <v>4</v>
      </c>
      <c r="C116" s="78">
        <v>2</v>
      </c>
      <c r="D116" s="44">
        <v>3</v>
      </c>
      <c r="E116" s="45" t="s">
        <v>42</v>
      </c>
      <c r="F116" s="55" t="s">
        <v>136</v>
      </c>
      <c r="G116" s="47">
        <v>0</v>
      </c>
      <c r="H116" s="47">
        <v>0</v>
      </c>
      <c r="I116" s="47">
        <v>0</v>
      </c>
      <c r="J116" s="47">
        <v>0</v>
      </c>
      <c r="K116" s="47">
        <v>0</v>
      </c>
      <c r="L116" s="47">
        <v>0</v>
      </c>
      <c r="M116" s="47">
        <v>0</v>
      </c>
      <c r="N116" s="47">
        <v>0</v>
      </c>
      <c r="O116" s="47">
        <v>0</v>
      </c>
      <c r="P116" s="47"/>
      <c r="Q116" s="49"/>
      <c r="R116" s="47"/>
      <c r="S116" s="53">
        <f t="shared" si="4"/>
        <v>0</v>
      </c>
    </row>
    <row r="117" spans="1:20" s="26" customFormat="1" ht="27.75" customHeight="1" x14ac:dyDescent="0.2">
      <c r="A117" s="43">
        <v>2</v>
      </c>
      <c r="B117" s="44">
        <v>4</v>
      </c>
      <c r="C117" s="78">
        <v>3</v>
      </c>
      <c r="D117" s="44">
        <v>1</v>
      </c>
      <c r="E117" s="45" t="s">
        <v>23</v>
      </c>
      <c r="F117" s="55" t="s">
        <v>137</v>
      </c>
      <c r="G117" s="47">
        <v>50000</v>
      </c>
      <c r="H117" s="47">
        <v>0</v>
      </c>
      <c r="I117" s="47">
        <v>0</v>
      </c>
      <c r="J117" s="47">
        <v>0</v>
      </c>
      <c r="K117" s="47">
        <v>167796</v>
      </c>
      <c r="L117" s="47">
        <v>0</v>
      </c>
      <c r="M117" s="47">
        <v>0</v>
      </c>
      <c r="N117" s="47">
        <v>0</v>
      </c>
      <c r="O117" s="47">
        <v>0</v>
      </c>
      <c r="P117" s="47">
        <v>0</v>
      </c>
      <c r="Q117" s="49"/>
      <c r="R117" s="47"/>
      <c r="S117" s="53">
        <f t="shared" si="4"/>
        <v>217796</v>
      </c>
    </row>
    <row r="118" spans="1:20" s="26" customFormat="1" ht="27" customHeight="1" x14ac:dyDescent="0.2">
      <c r="A118" s="43">
        <v>2</v>
      </c>
      <c r="B118" s="44">
        <v>4</v>
      </c>
      <c r="C118" s="78">
        <v>3</v>
      </c>
      <c r="D118" s="44">
        <v>1</v>
      </c>
      <c r="E118" s="45" t="s">
        <v>42</v>
      </c>
      <c r="F118" s="55" t="s">
        <v>138</v>
      </c>
      <c r="G118" s="47">
        <f>1775000</f>
        <v>1775000</v>
      </c>
      <c r="H118" s="47">
        <v>0</v>
      </c>
      <c r="I118" s="47">
        <v>0</v>
      </c>
      <c r="J118" s="47">
        <v>0</v>
      </c>
      <c r="K118" s="47">
        <v>0</v>
      </c>
      <c r="L118" s="47">
        <v>8855824.6300000008</v>
      </c>
      <c r="M118" s="47">
        <v>480000</v>
      </c>
      <c r="N118" s="47">
        <v>0</v>
      </c>
      <c r="O118" s="47">
        <f>987000-90000</f>
        <v>897000</v>
      </c>
      <c r="P118" s="47">
        <v>322560</v>
      </c>
      <c r="Q118" s="49"/>
      <c r="R118" s="47"/>
      <c r="S118" s="53">
        <f>SUM(G118:R118)</f>
        <v>12330384.630000001</v>
      </c>
      <c r="T118" s="42"/>
    </row>
    <row r="119" spans="1:20" s="26" customFormat="1" ht="0.75" hidden="1" customHeight="1" x14ac:dyDescent="0.2">
      <c r="A119" s="43">
        <v>2</v>
      </c>
      <c r="B119" s="44">
        <v>4</v>
      </c>
      <c r="C119" s="44">
        <v>3</v>
      </c>
      <c r="D119" s="44">
        <v>2</v>
      </c>
      <c r="E119" s="45" t="s">
        <v>23</v>
      </c>
      <c r="F119" s="55" t="s">
        <v>139</v>
      </c>
      <c r="G119" s="47">
        <v>0</v>
      </c>
      <c r="H119" s="47">
        <v>0</v>
      </c>
      <c r="I119" s="47">
        <v>0</v>
      </c>
      <c r="J119" s="47">
        <v>0</v>
      </c>
      <c r="K119" s="47">
        <v>0</v>
      </c>
      <c r="L119" s="47">
        <v>0</v>
      </c>
      <c r="M119" s="47">
        <v>0</v>
      </c>
      <c r="N119" s="47">
        <v>0</v>
      </c>
      <c r="O119" s="47">
        <v>0</v>
      </c>
      <c r="P119" s="47"/>
      <c r="Q119" s="49"/>
      <c r="R119" s="47"/>
      <c r="S119" s="53">
        <f t="shared" si="4"/>
        <v>0</v>
      </c>
    </row>
    <row r="120" spans="1:20" s="26" customFormat="1" ht="27.75" hidden="1" customHeight="1" x14ac:dyDescent="0.2">
      <c r="A120" s="43">
        <v>2</v>
      </c>
      <c r="B120" s="44">
        <v>4</v>
      </c>
      <c r="C120" s="44">
        <v>3</v>
      </c>
      <c r="D120" s="44">
        <v>2</v>
      </c>
      <c r="E120" s="45" t="s">
        <v>42</v>
      </c>
      <c r="F120" s="55" t="s">
        <v>140</v>
      </c>
      <c r="G120" s="47">
        <v>0</v>
      </c>
      <c r="H120" s="47">
        <v>0</v>
      </c>
      <c r="I120" s="47">
        <v>0</v>
      </c>
      <c r="J120" s="47">
        <v>0</v>
      </c>
      <c r="K120" s="47">
        <v>0</v>
      </c>
      <c r="L120" s="47">
        <v>0</v>
      </c>
      <c r="M120" s="47">
        <v>0</v>
      </c>
      <c r="N120" s="47">
        <v>0</v>
      </c>
      <c r="O120" s="47">
        <v>0</v>
      </c>
      <c r="P120" s="47"/>
      <c r="Q120" s="49"/>
      <c r="R120" s="47"/>
      <c r="S120" s="53">
        <f t="shared" si="4"/>
        <v>0</v>
      </c>
    </row>
    <row r="121" spans="1:20" s="26" customFormat="1" ht="27.75" hidden="1" customHeight="1" x14ac:dyDescent="0.2">
      <c r="A121" s="43">
        <v>2</v>
      </c>
      <c r="B121" s="44">
        <v>4</v>
      </c>
      <c r="C121" s="44">
        <v>4</v>
      </c>
      <c r="D121" s="44">
        <v>1</v>
      </c>
      <c r="E121" s="45" t="s">
        <v>42</v>
      </c>
      <c r="F121" s="55" t="s">
        <v>141</v>
      </c>
      <c r="G121" s="47">
        <v>0</v>
      </c>
      <c r="H121" s="47">
        <v>0</v>
      </c>
      <c r="I121" s="47">
        <v>0</v>
      </c>
      <c r="J121" s="47">
        <v>0</v>
      </c>
      <c r="K121" s="47">
        <v>0</v>
      </c>
      <c r="L121" s="47">
        <v>0</v>
      </c>
      <c r="M121" s="47">
        <v>0</v>
      </c>
      <c r="N121" s="47">
        <v>0</v>
      </c>
      <c r="O121" s="47">
        <v>0</v>
      </c>
      <c r="P121" s="47"/>
      <c r="Q121" s="49"/>
      <c r="R121" s="47"/>
      <c r="S121" s="53">
        <f t="shared" si="4"/>
        <v>0</v>
      </c>
    </row>
    <row r="122" spans="1:20" s="26" customFormat="1" ht="27.75" hidden="1" customHeight="1" x14ac:dyDescent="0.2">
      <c r="A122" s="43">
        <v>2</v>
      </c>
      <c r="B122" s="44">
        <v>4</v>
      </c>
      <c r="C122" s="44">
        <v>4</v>
      </c>
      <c r="D122" s="44">
        <v>2</v>
      </c>
      <c r="E122" s="45" t="s">
        <v>23</v>
      </c>
      <c r="F122" s="55" t="s">
        <v>142</v>
      </c>
      <c r="G122" s="47">
        <v>0</v>
      </c>
      <c r="H122" s="47">
        <v>0</v>
      </c>
      <c r="I122" s="47">
        <v>0</v>
      </c>
      <c r="J122" s="47">
        <v>0</v>
      </c>
      <c r="K122" s="47">
        <v>0</v>
      </c>
      <c r="L122" s="47">
        <v>0</v>
      </c>
      <c r="M122" s="47">
        <v>0</v>
      </c>
      <c r="N122" s="47">
        <v>0</v>
      </c>
      <c r="O122" s="47">
        <v>0</v>
      </c>
      <c r="P122" s="47"/>
      <c r="Q122" s="49"/>
      <c r="R122" s="47"/>
      <c r="S122" s="53">
        <f t="shared" si="4"/>
        <v>0</v>
      </c>
    </row>
    <row r="123" spans="1:20" s="26" customFormat="1" ht="27.75" hidden="1" customHeight="1" x14ac:dyDescent="0.2">
      <c r="A123" s="43">
        <v>2</v>
      </c>
      <c r="B123" s="44">
        <v>4</v>
      </c>
      <c r="C123" s="44">
        <v>5</v>
      </c>
      <c r="D123" s="44">
        <v>2</v>
      </c>
      <c r="E123" s="45" t="s">
        <v>23</v>
      </c>
      <c r="F123" s="55" t="s">
        <v>143</v>
      </c>
      <c r="G123" s="47">
        <v>0</v>
      </c>
      <c r="H123" s="47">
        <v>0</v>
      </c>
      <c r="I123" s="47">
        <v>0</v>
      </c>
      <c r="J123" s="47">
        <v>0</v>
      </c>
      <c r="K123" s="47">
        <v>0</v>
      </c>
      <c r="L123" s="47">
        <v>0</v>
      </c>
      <c r="M123" s="47">
        <v>0</v>
      </c>
      <c r="N123" s="47">
        <v>0</v>
      </c>
      <c r="O123" s="47">
        <v>0</v>
      </c>
      <c r="P123" s="47"/>
      <c r="Q123" s="49"/>
      <c r="R123" s="47"/>
      <c r="S123" s="53">
        <f t="shared" si="4"/>
        <v>0</v>
      </c>
    </row>
    <row r="124" spans="1:20" s="26" customFormat="1" ht="27.75" hidden="1" customHeight="1" x14ac:dyDescent="0.2">
      <c r="A124" s="43">
        <v>2</v>
      </c>
      <c r="B124" s="44">
        <v>4</v>
      </c>
      <c r="C124" s="44">
        <v>9</v>
      </c>
      <c r="D124" s="44">
        <v>1</v>
      </c>
      <c r="E124" s="45" t="s">
        <v>23</v>
      </c>
      <c r="F124" s="55" t="s">
        <v>144</v>
      </c>
      <c r="G124" s="47">
        <v>0</v>
      </c>
      <c r="H124" s="47">
        <v>0</v>
      </c>
      <c r="I124" s="47">
        <v>0</v>
      </c>
      <c r="J124" s="47">
        <v>0</v>
      </c>
      <c r="K124" s="47">
        <v>0</v>
      </c>
      <c r="L124" s="47">
        <v>0</v>
      </c>
      <c r="M124" s="47">
        <v>0</v>
      </c>
      <c r="N124" s="47">
        <v>0</v>
      </c>
      <c r="O124" s="47">
        <v>0</v>
      </c>
      <c r="P124" s="47"/>
      <c r="Q124" s="49"/>
      <c r="R124" s="47"/>
      <c r="S124" s="53">
        <f t="shared" si="4"/>
        <v>0</v>
      </c>
    </row>
    <row r="125" spans="1:20" s="26" customFormat="1" ht="14.25" customHeight="1" x14ac:dyDescent="0.2">
      <c r="A125" s="100"/>
      <c r="B125" s="101"/>
      <c r="C125" s="101"/>
      <c r="D125" s="101"/>
      <c r="E125" s="102"/>
      <c r="F125" s="103"/>
      <c r="G125" s="52"/>
      <c r="H125" s="52"/>
      <c r="I125" s="52">
        <v>0</v>
      </c>
      <c r="J125" s="52"/>
      <c r="K125" s="52"/>
      <c r="L125" s="52"/>
      <c r="M125" s="52"/>
      <c r="N125" s="52"/>
      <c r="O125" s="52"/>
      <c r="P125" s="52"/>
      <c r="Q125" s="104"/>
      <c r="R125" s="52"/>
      <c r="S125" s="105"/>
    </row>
    <row r="126" spans="1:20" s="26" customFormat="1" ht="24.75" customHeight="1" x14ac:dyDescent="0.2">
      <c r="A126" s="106"/>
      <c r="B126" s="107"/>
      <c r="C126" s="107"/>
      <c r="D126" s="107"/>
      <c r="E126" s="108"/>
      <c r="F126" s="109" t="s">
        <v>145</v>
      </c>
      <c r="G126" s="110">
        <f>SUM(G127:G128)</f>
        <v>20200000</v>
      </c>
      <c r="H126" s="110">
        <f t="shared" ref="H126:R126" si="6">SUM(H127:H128)</f>
        <v>0</v>
      </c>
      <c r="I126" s="110">
        <f t="shared" si="6"/>
        <v>0</v>
      </c>
      <c r="J126" s="110">
        <f t="shared" si="6"/>
        <v>0</v>
      </c>
      <c r="K126" s="110">
        <f t="shared" si="6"/>
        <v>0</v>
      </c>
      <c r="L126" s="110">
        <f t="shared" si="6"/>
        <v>2000000</v>
      </c>
      <c r="M126" s="110">
        <f t="shared" si="6"/>
        <v>16520000</v>
      </c>
      <c r="N126" s="110">
        <f t="shared" si="6"/>
        <v>34021000</v>
      </c>
      <c r="O126" s="110">
        <f t="shared" si="6"/>
        <v>54866034.600000001</v>
      </c>
      <c r="P126" s="110">
        <f t="shared" si="6"/>
        <v>13157000</v>
      </c>
      <c r="Q126" s="111">
        <f t="shared" si="6"/>
        <v>0</v>
      </c>
      <c r="R126" s="110">
        <f t="shared" si="6"/>
        <v>0</v>
      </c>
      <c r="S126" s="112">
        <f t="shared" si="4"/>
        <v>140764034.59999999</v>
      </c>
      <c r="T126" s="113"/>
    </row>
    <row r="127" spans="1:20" s="26" customFormat="1" ht="28.5" customHeight="1" x14ac:dyDescent="0.2">
      <c r="A127" s="43">
        <v>2</v>
      </c>
      <c r="B127" s="44">
        <v>5</v>
      </c>
      <c r="C127" s="44">
        <v>3</v>
      </c>
      <c r="D127" s="44">
        <v>1</v>
      </c>
      <c r="E127" s="45" t="s">
        <v>23</v>
      </c>
      <c r="F127" s="55" t="s">
        <v>146</v>
      </c>
      <c r="G127" s="47">
        <v>20200000</v>
      </c>
      <c r="H127" s="47">
        <v>0</v>
      </c>
      <c r="I127" s="47">
        <v>0</v>
      </c>
      <c r="J127" s="47">
        <v>0</v>
      </c>
      <c r="K127" s="47">
        <v>0</v>
      </c>
      <c r="L127" s="47">
        <v>2000000</v>
      </c>
      <c r="M127" s="47">
        <v>16520000</v>
      </c>
      <c r="N127" s="47">
        <v>34021000</v>
      </c>
      <c r="O127" s="47">
        <v>54866034.600000001</v>
      </c>
      <c r="P127" s="47">
        <v>13157000</v>
      </c>
      <c r="Q127" s="49"/>
      <c r="R127" s="47"/>
      <c r="S127" s="53">
        <f t="shared" si="4"/>
        <v>140764034.59999999</v>
      </c>
      <c r="T127" s="42"/>
    </row>
    <row r="128" spans="1:20" s="26" customFormat="1" ht="22.5" hidden="1" customHeight="1" x14ac:dyDescent="0.2">
      <c r="A128" s="43">
        <v>2</v>
      </c>
      <c r="B128" s="44">
        <v>5</v>
      </c>
      <c r="C128" s="44">
        <v>3</v>
      </c>
      <c r="D128" s="44">
        <v>1</v>
      </c>
      <c r="E128" s="45" t="s">
        <v>42</v>
      </c>
      <c r="F128" s="55" t="s">
        <v>147</v>
      </c>
      <c r="G128" s="47">
        <v>0</v>
      </c>
      <c r="H128" s="47">
        <v>0</v>
      </c>
      <c r="I128" s="47">
        <v>0</v>
      </c>
      <c r="J128" s="47">
        <v>0</v>
      </c>
      <c r="K128" s="47">
        <v>0</v>
      </c>
      <c r="L128" s="47">
        <v>0</v>
      </c>
      <c r="M128" s="47">
        <v>0</v>
      </c>
      <c r="N128" s="47">
        <v>0</v>
      </c>
      <c r="O128" s="47"/>
      <c r="P128" s="47"/>
      <c r="Q128" s="49"/>
      <c r="R128" s="47"/>
      <c r="S128" s="53">
        <f>SUM(G128:R128)</f>
        <v>0</v>
      </c>
      <c r="T128" s="42"/>
    </row>
    <row r="129" spans="1:20" s="26" customFormat="1" ht="16.5" customHeight="1" x14ac:dyDescent="0.2">
      <c r="A129" s="43"/>
      <c r="B129" s="44"/>
      <c r="C129" s="44"/>
      <c r="D129" s="44"/>
      <c r="E129" s="45"/>
      <c r="F129" s="55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9"/>
      <c r="R129" s="47"/>
      <c r="S129" s="53"/>
      <c r="T129" s="42"/>
    </row>
    <row r="130" spans="1:20" s="26" customFormat="1" ht="24.75" customHeight="1" x14ac:dyDescent="0.2">
      <c r="A130" s="106"/>
      <c r="B130" s="107"/>
      <c r="C130" s="107"/>
      <c r="D130" s="107"/>
      <c r="E130" s="108"/>
      <c r="F130" s="109" t="s">
        <v>148</v>
      </c>
      <c r="G130" s="114">
        <f>SUM(G131:G147)</f>
        <v>6817500</v>
      </c>
      <c r="H130" s="114">
        <f t="shared" ref="H130:S130" si="7">SUM(H131:H147)</f>
        <v>0</v>
      </c>
      <c r="I130" s="114">
        <f t="shared" si="7"/>
        <v>0</v>
      </c>
      <c r="J130" s="114">
        <f t="shared" si="7"/>
        <v>0</v>
      </c>
      <c r="K130" s="114">
        <f t="shared" si="7"/>
        <v>0</v>
      </c>
      <c r="L130" s="114">
        <f t="shared" si="7"/>
        <v>198386.96999999997</v>
      </c>
      <c r="M130" s="114">
        <f t="shared" si="7"/>
        <v>358489.81</v>
      </c>
      <c r="N130" s="114">
        <f>SUM(N131:N147)</f>
        <v>777290.61</v>
      </c>
      <c r="O130" s="114">
        <f>SUM(O131:O147)</f>
        <v>1979131.7200000002</v>
      </c>
      <c r="P130" s="114">
        <f t="shared" si="7"/>
        <v>1004662.76</v>
      </c>
      <c r="Q130" s="114">
        <f t="shared" si="7"/>
        <v>0</v>
      </c>
      <c r="R130" s="114">
        <f t="shared" si="7"/>
        <v>0</v>
      </c>
      <c r="S130" s="115">
        <f t="shared" si="7"/>
        <v>11135461.869999999</v>
      </c>
    </row>
    <row r="131" spans="1:20" s="26" customFormat="1" ht="25.5" customHeight="1" x14ac:dyDescent="0.2">
      <c r="A131" s="43">
        <v>2</v>
      </c>
      <c r="B131" s="44">
        <v>6</v>
      </c>
      <c r="C131" s="44">
        <v>1</v>
      </c>
      <c r="D131" s="44">
        <v>1</v>
      </c>
      <c r="E131" s="45" t="s">
        <v>23</v>
      </c>
      <c r="F131" s="55" t="s">
        <v>149</v>
      </c>
      <c r="G131" s="47">
        <v>0</v>
      </c>
      <c r="H131" s="47">
        <v>0</v>
      </c>
      <c r="I131" s="47">
        <v>0</v>
      </c>
      <c r="J131" s="47">
        <v>0</v>
      </c>
      <c r="K131" s="47">
        <v>0</v>
      </c>
      <c r="L131" s="47">
        <v>0</v>
      </c>
      <c r="M131" s="47">
        <v>27848</v>
      </c>
      <c r="N131" s="47">
        <v>339599.99</v>
      </c>
      <c r="O131" s="47">
        <f>78000+747789.6</f>
        <v>825789.6</v>
      </c>
      <c r="P131" s="47">
        <v>0</v>
      </c>
      <c r="Q131" s="49"/>
      <c r="R131" s="47"/>
      <c r="S131" s="53">
        <f t="shared" si="4"/>
        <v>1193237.5899999999</v>
      </c>
      <c r="T131" s="42"/>
    </row>
    <row r="132" spans="1:20" s="26" customFormat="1" ht="24.75" hidden="1" customHeight="1" x14ac:dyDescent="0.2">
      <c r="A132" s="43">
        <v>2</v>
      </c>
      <c r="B132" s="44">
        <v>6</v>
      </c>
      <c r="C132" s="44">
        <v>1</v>
      </c>
      <c r="D132" s="44">
        <v>2</v>
      </c>
      <c r="E132" s="45" t="s">
        <v>23</v>
      </c>
      <c r="F132" s="55" t="s">
        <v>150</v>
      </c>
      <c r="G132" s="47">
        <v>0</v>
      </c>
      <c r="H132" s="47">
        <v>0</v>
      </c>
      <c r="I132" s="47">
        <v>0</v>
      </c>
      <c r="J132" s="47">
        <v>0</v>
      </c>
      <c r="K132" s="47">
        <v>0</v>
      </c>
      <c r="L132" s="47">
        <v>0</v>
      </c>
      <c r="M132" s="47">
        <v>0</v>
      </c>
      <c r="N132" s="47">
        <v>0</v>
      </c>
      <c r="O132" s="47"/>
      <c r="P132" s="47"/>
      <c r="Q132" s="49"/>
      <c r="R132" s="47"/>
      <c r="S132" s="53">
        <f t="shared" si="4"/>
        <v>0</v>
      </c>
    </row>
    <row r="133" spans="1:20" s="26" customFormat="1" ht="24.75" customHeight="1" x14ac:dyDescent="0.2">
      <c r="A133" s="43">
        <v>2</v>
      </c>
      <c r="B133" s="44">
        <v>6</v>
      </c>
      <c r="C133" s="44">
        <v>1</v>
      </c>
      <c r="D133" s="44">
        <v>3</v>
      </c>
      <c r="E133" s="45" t="s">
        <v>23</v>
      </c>
      <c r="F133" s="55" t="s">
        <v>151</v>
      </c>
      <c r="G133" s="47">
        <v>0</v>
      </c>
      <c r="H133" s="47">
        <v>0</v>
      </c>
      <c r="I133" s="47">
        <v>0</v>
      </c>
      <c r="J133" s="47">
        <v>0</v>
      </c>
      <c r="K133" s="47">
        <v>0</v>
      </c>
      <c r="L133" s="47">
        <v>19942</v>
      </c>
      <c r="M133" s="47">
        <v>0</v>
      </c>
      <c r="N133" s="47">
        <v>46943.62</v>
      </c>
      <c r="O133" s="47">
        <f>289454+380725.02</f>
        <v>670179.02</v>
      </c>
      <c r="P133" s="47">
        <f>687024.14</f>
        <v>687024.14</v>
      </c>
      <c r="Q133" s="49"/>
      <c r="R133" s="47"/>
      <c r="S133" s="53">
        <f t="shared" si="4"/>
        <v>1424088.78</v>
      </c>
      <c r="T133" s="42"/>
    </row>
    <row r="134" spans="1:20" s="26" customFormat="1" ht="24.75" customHeight="1" x14ac:dyDescent="0.2">
      <c r="A134" s="43">
        <v>2</v>
      </c>
      <c r="B134" s="44">
        <v>6</v>
      </c>
      <c r="C134" s="44">
        <v>1</v>
      </c>
      <c r="D134" s="44">
        <v>4</v>
      </c>
      <c r="E134" s="45" t="s">
        <v>23</v>
      </c>
      <c r="F134" s="55" t="s">
        <v>152</v>
      </c>
      <c r="G134" s="47">
        <v>0</v>
      </c>
      <c r="H134" s="47">
        <v>0</v>
      </c>
      <c r="I134" s="47">
        <v>0</v>
      </c>
      <c r="J134" s="47">
        <v>0</v>
      </c>
      <c r="K134" s="47">
        <v>0</v>
      </c>
      <c r="L134" s="47">
        <v>0</v>
      </c>
      <c r="M134" s="47">
        <v>75874</v>
      </c>
      <c r="N134" s="47">
        <v>152515</v>
      </c>
      <c r="O134" s="47">
        <v>0</v>
      </c>
      <c r="P134" s="47">
        <v>0</v>
      </c>
      <c r="Q134" s="49"/>
      <c r="R134" s="47"/>
      <c r="S134" s="53">
        <f t="shared" si="4"/>
        <v>228389</v>
      </c>
      <c r="T134" s="42"/>
    </row>
    <row r="135" spans="1:20" s="26" customFormat="1" ht="32.25" customHeight="1" x14ac:dyDescent="0.2">
      <c r="A135" s="43">
        <v>2</v>
      </c>
      <c r="B135" s="44">
        <v>6</v>
      </c>
      <c r="C135" s="44">
        <v>1</v>
      </c>
      <c r="D135" s="44">
        <v>9</v>
      </c>
      <c r="E135" s="45" t="s">
        <v>23</v>
      </c>
      <c r="F135" s="116" t="s">
        <v>153</v>
      </c>
      <c r="G135" s="47">
        <v>0</v>
      </c>
      <c r="H135" s="47">
        <v>0</v>
      </c>
      <c r="I135" s="47">
        <v>0</v>
      </c>
      <c r="J135" s="47">
        <v>0</v>
      </c>
      <c r="K135" s="47">
        <v>0</v>
      </c>
      <c r="L135" s="47">
        <v>0</v>
      </c>
      <c r="M135" s="47">
        <v>0</v>
      </c>
      <c r="N135" s="47">
        <v>78998.64</v>
      </c>
      <c r="O135" s="47">
        <v>0</v>
      </c>
      <c r="P135" s="47">
        <v>0</v>
      </c>
      <c r="Q135" s="49"/>
      <c r="R135" s="47"/>
      <c r="S135" s="53">
        <f t="shared" si="4"/>
        <v>78998.64</v>
      </c>
    </row>
    <row r="136" spans="1:20" s="26" customFormat="1" ht="23.25" customHeight="1" x14ac:dyDescent="0.2">
      <c r="A136" s="43">
        <v>2</v>
      </c>
      <c r="B136" s="44">
        <v>6</v>
      </c>
      <c r="C136" s="44">
        <v>2</v>
      </c>
      <c r="D136" s="44">
        <v>1</v>
      </c>
      <c r="E136" s="45" t="s">
        <v>23</v>
      </c>
      <c r="F136" s="55" t="s">
        <v>154</v>
      </c>
      <c r="G136" s="47">
        <v>0</v>
      </c>
      <c r="H136" s="47">
        <v>0</v>
      </c>
      <c r="I136" s="47">
        <v>0</v>
      </c>
      <c r="J136" s="47">
        <v>0</v>
      </c>
      <c r="K136" s="47">
        <v>0</v>
      </c>
      <c r="L136" s="82">
        <v>118860.8</v>
      </c>
      <c r="M136" s="47">
        <v>192340</v>
      </c>
      <c r="N136" s="47">
        <v>159233.35999999999</v>
      </c>
      <c r="O136" s="47">
        <v>297360</v>
      </c>
      <c r="P136" s="47">
        <v>317638.62</v>
      </c>
      <c r="Q136" s="49"/>
      <c r="R136" s="47"/>
      <c r="S136" s="53">
        <f t="shared" si="4"/>
        <v>1085432.7799999998</v>
      </c>
    </row>
    <row r="137" spans="1:20" s="26" customFormat="1" ht="24" hidden="1" customHeight="1" x14ac:dyDescent="0.2">
      <c r="A137" s="43">
        <v>2</v>
      </c>
      <c r="B137" s="44">
        <v>6</v>
      </c>
      <c r="C137" s="44">
        <v>3</v>
      </c>
      <c r="D137" s="44">
        <v>1</v>
      </c>
      <c r="E137" s="45" t="s">
        <v>23</v>
      </c>
      <c r="F137" s="55" t="s">
        <v>155</v>
      </c>
      <c r="G137" s="47">
        <v>0</v>
      </c>
      <c r="H137" s="47">
        <v>0</v>
      </c>
      <c r="I137" s="47">
        <v>0</v>
      </c>
      <c r="J137" s="47">
        <v>0</v>
      </c>
      <c r="K137" s="47">
        <v>0</v>
      </c>
      <c r="L137" s="47">
        <v>0</v>
      </c>
      <c r="M137" s="47">
        <v>0</v>
      </c>
      <c r="N137" s="47">
        <v>0</v>
      </c>
      <c r="O137" s="47">
        <v>0</v>
      </c>
      <c r="P137" s="47"/>
      <c r="Q137" s="49"/>
      <c r="R137" s="47"/>
      <c r="S137" s="53">
        <f t="shared" si="4"/>
        <v>0</v>
      </c>
    </row>
    <row r="138" spans="1:20" s="26" customFormat="1" ht="22.5" customHeight="1" x14ac:dyDescent="0.2">
      <c r="A138" s="43">
        <v>2</v>
      </c>
      <c r="B138" s="44">
        <v>6</v>
      </c>
      <c r="C138" s="44">
        <v>4</v>
      </c>
      <c r="D138" s="44">
        <v>1</v>
      </c>
      <c r="E138" s="45" t="s">
        <v>23</v>
      </c>
      <c r="F138" s="55" t="s">
        <v>156</v>
      </c>
      <c r="G138" s="82">
        <v>6817500</v>
      </c>
      <c r="H138" s="82">
        <v>0</v>
      </c>
      <c r="I138" s="82">
        <v>0</v>
      </c>
      <c r="J138" s="82">
        <v>0</v>
      </c>
      <c r="K138" s="47">
        <v>0</v>
      </c>
      <c r="L138" s="82">
        <v>0</v>
      </c>
      <c r="M138" s="47">
        <v>0</v>
      </c>
      <c r="N138" s="47">
        <v>0</v>
      </c>
      <c r="O138" s="47">
        <v>0</v>
      </c>
      <c r="P138" s="47">
        <v>0</v>
      </c>
      <c r="Q138" s="49"/>
      <c r="R138" s="47"/>
      <c r="S138" s="53">
        <f t="shared" si="4"/>
        <v>6817500</v>
      </c>
      <c r="T138" s="42"/>
    </row>
    <row r="139" spans="1:20" s="26" customFormat="1" ht="24" hidden="1" customHeight="1" x14ac:dyDescent="0.2">
      <c r="A139" s="43">
        <v>2</v>
      </c>
      <c r="B139" s="44">
        <v>6</v>
      </c>
      <c r="C139" s="44">
        <v>4</v>
      </c>
      <c r="D139" s="44">
        <v>6</v>
      </c>
      <c r="E139" s="45" t="s">
        <v>23</v>
      </c>
      <c r="F139" s="55" t="s">
        <v>157</v>
      </c>
      <c r="G139" s="82">
        <v>0</v>
      </c>
      <c r="H139" s="82">
        <v>0</v>
      </c>
      <c r="I139" s="82">
        <v>0</v>
      </c>
      <c r="J139" s="82">
        <v>0</v>
      </c>
      <c r="K139" s="82">
        <v>0</v>
      </c>
      <c r="L139" s="47">
        <v>0</v>
      </c>
      <c r="M139" s="47">
        <v>0</v>
      </c>
      <c r="N139" s="47">
        <v>0</v>
      </c>
      <c r="O139" s="47">
        <v>0</v>
      </c>
      <c r="P139" s="47"/>
      <c r="Q139" s="49"/>
      <c r="R139" s="47"/>
      <c r="S139" s="53">
        <f t="shared" si="4"/>
        <v>0</v>
      </c>
    </row>
    <row r="140" spans="1:20" s="26" customFormat="1" ht="24" hidden="1" customHeight="1" x14ac:dyDescent="0.2">
      <c r="A140" s="43">
        <v>2</v>
      </c>
      <c r="B140" s="44">
        <v>6</v>
      </c>
      <c r="C140" s="44">
        <v>4</v>
      </c>
      <c r="D140" s="44">
        <v>8</v>
      </c>
      <c r="E140" s="45" t="s">
        <v>23</v>
      </c>
      <c r="F140" s="55" t="s">
        <v>158</v>
      </c>
      <c r="G140" s="47">
        <v>0</v>
      </c>
      <c r="H140" s="47">
        <v>0</v>
      </c>
      <c r="I140" s="47">
        <v>0</v>
      </c>
      <c r="J140" s="47">
        <v>0</v>
      </c>
      <c r="K140" s="47">
        <v>0</v>
      </c>
      <c r="L140" s="47">
        <v>0</v>
      </c>
      <c r="M140" s="47">
        <v>0</v>
      </c>
      <c r="N140" s="47">
        <v>0</v>
      </c>
      <c r="O140" s="47">
        <v>0</v>
      </c>
      <c r="P140" s="47"/>
      <c r="Q140" s="49"/>
      <c r="R140" s="47"/>
      <c r="S140" s="53">
        <f t="shared" si="4"/>
        <v>0</v>
      </c>
    </row>
    <row r="141" spans="1:20" s="26" customFormat="1" ht="24" hidden="1" customHeight="1" x14ac:dyDescent="0.2">
      <c r="A141" s="43">
        <v>2</v>
      </c>
      <c r="B141" s="44">
        <v>6</v>
      </c>
      <c r="C141" s="44">
        <v>5</v>
      </c>
      <c r="D141" s="44">
        <v>2</v>
      </c>
      <c r="E141" s="45" t="s">
        <v>23</v>
      </c>
      <c r="F141" s="55" t="s">
        <v>159</v>
      </c>
      <c r="G141" s="47">
        <v>0</v>
      </c>
      <c r="H141" s="47">
        <v>0</v>
      </c>
      <c r="I141" s="47">
        <v>0</v>
      </c>
      <c r="J141" s="47">
        <v>0</v>
      </c>
      <c r="K141" s="47">
        <v>0</v>
      </c>
      <c r="L141" s="47">
        <v>0</v>
      </c>
      <c r="M141" s="47">
        <v>0</v>
      </c>
      <c r="N141" s="47">
        <v>0</v>
      </c>
      <c r="O141" s="47">
        <v>0</v>
      </c>
      <c r="P141" s="47"/>
      <c r="Q141" s="49"/>
      <c r="R141" s="47"/>
      <c r="S141" s="53">
        <f t="shared" si="4"/>
        <v>0</v>
      </c>
    </row>
    <row r="142" spans="1:20" s="26" customFormat="1" ht="24" hidden="1" customHeight="1" x14ac:dyDescent="0.2">
      <c r="A142" s="43">
        <v>2</v>
      </c>
      <c r="B142" s="44">
        <v>6</v>
      </c>
      <c r="C142" s="44">
        <v>5</v>
      </c>
      <c r="D142" s="44">
        <v>5</v>
      </c>
      <c r="E142" s="45" t="s">
        <v>23</v>
      </c>
      <c r="F142" s="117" t="s">
        <v>160</v>
      </c>
      <c r="G142" s="47">
        <v>0</v>
      </c>
      <c r="H142" s="47"/>
      <c r="I142" s="47"/>
      <c r="J142" s="47"/>
      <c r="K142" s="47"/>
      <c r="L142" s="47">
        <v>0</v>
      </c>
      <c r="M142" s="47">
        <v>0</v>
      </c>
      <c r="N142" s="47">
        <v>0</v>
      </c>
      <c r="O142" s="47">
        <v>0</v>
      </c>
      <c r="P142" s="47"/>
      <c r="Q142" s="49"/>
      <c r="R142" s="47"/>
      <c r="S142" s="53">
        <f t="shared" si="4"/>
        <v>0</v>
      </c>
    </row>
    <row r="143" spans="1:20" s="26" customFormat="1" ht="24" customHeight="1" x14ac:dyDescent="0.2">
      <c r="A143" s="43">
        <v>2</v>
      </c>
      <c r="B143" s="44">
        <v>6</v>
      </c>
      <c r="C143" s="44">
        <v>5</v>
      </c>
      <c r="D143" s="44">
        <v>7</v>
      </c>
      <c r="E143" s="45" t="s">
        <v>23</v>
      </c>
      <c r="F143" s="55" t="s">
        <v>161</v>
      </c>
      <c r="G143" s="47">
        <v>0</v>
      </c>
      <c r="H143" s="47">
        <v>0</v>
      </c>
      <c r="I143" s="47">
        <v>0</v>
      </c>
      <c r="J143" s="47">
        <v>0</v>
      </c>
      <c r="K143" s="47">
        <v>0</v>
      </c>
      <c r="L143" s="47">
        <v>56861.17</v>
      </c>
      <c r="M143" s="47">
        <v>62427.81</v>
      </c>
      <c r="N143" s="47">
        <v>0</v>
      </c>
      <c r="O143" s="47">
        <v>0</v>
      </c>
      <c r="P143" s="47">
        <v>0</v>
      </c>
      <c r="Q143" s="49"/>
      <c r="R143" s="47"/>
      <c r="S143" s="53">
        <f t="shared" si="4"/>
        <v>119288.98</v>
      </c>
    </row>
    <row r="144" spans="1:20" s="26" customFormat="1" ht="25.5" customHeight="1" x14ac:dyDescent="0.2">
      <c r="A144" s="43">
        <v>2</v>
      </c>
      <c r="B144" s="44">
        <v>6</v>
      </c>
      <c r="C144" s="44">
        <v>5</v>
      </c>
      <c r="D144" s="44">
        <v>8</v>
      </c>
      <c r="E144" s="45" t="s">
        <v>23</v>
      </c>
      <c r="F144" s="55" t="s">
        <v>162</v>
      </c>
      <c r="G144" s="47">
        <v>0</v>
      </c>
      <c r="H144" s="47">
        <v>0</v>
      </c>
      <c r="I144" s="47">
        <v>0</v>
      </c>
      <c r="J144" s="47">
        <v>0</v>
      </c>
      <c r="K144" s="47">
        <v>0</v>
      </c>
      <c r="L144" s="82">
        <v>0</v>
      </c>
      <c r="M144" s="47">
        <v>0</v>
      </c>
      <c r="N144" s="47">
        <v>0</v>
      </c>
      <c r="O144" s="47">
        <v>54458</v>
      </c>
      <c r="P144" s="47">
        <v>0</v>
      </c>
      <c r="Q144" s="49"/>
      <c r="R144" s="47"/>
      <c r="S144" s="53">
        <f t="shared" si="4"/>
        <v>54458</v>
      </c>
      <c r="T144" s="42"/>
    </row>
    <row r="145" spans="1:20" s="26" customFormat="1" ht="25.5" customHeight="1" x14ac:dyDescent="0.2">
      <c r="A145" s="43">
        <v>2</v>
      </c>
      <c r="B145" s="44">
        <v>6</v>
      </c>
      <c r="C145" s="44">
        <v>6</v>
      </c>
      <c r="D145" s="44">
        <v>2</v>
      </c>
      <c r="E145" s="45" t="s">
        <v>23</v>
      </c>
      <c r="F145" s="55" t="s">
        <v>163</v>
      </c>
      <c r="G145" s="47">
        <v>0</v>
      </c>
      <c r="H145" s="47">
        <v>0</v>
      </c>
      <c r="I145" s="47"/>
      <c r="J145" s="47"/>
      <c r="K145" s="47"/>
      <c r="L145" s="82"/>
      <c r="M145" s="47"/>
      <c r="N145" s="47">
        <v>0</v>
      </c>
      <c r="O145" s="47">
        <v>131345.1</v>
      </c>
      <c r="P145" s="47">
        <v>0</v>
      </c>
      <c r="Q145" s="49"/>
      <c r="R145" s="47"/>
      <c r="S145" s="53">
        <f t="shared" si="4"/>
        <v>131345.1</v>
      </c>
      <c r="T145" s="42"/>
    </row>
    <row r="146" spans="1:20" s="26" customFormat="1" ht="23.25" customHeight="1" x14ac:dyDescent="0.2">
      <c r="A146" s="43">
        <v>2</v>
      </c>
      <c r="B146" s="44">
        <v>6</v>
      </c>
      <c r="C146" s="44">
        <v>8</v>
      </c>
      <c r="D146" s="44">
        <v>6</v>
      </c>
      <c r="E146" s="45" t="s">
        <v>23</v>
      </c>
      <c r="F146" s="55" t="s">
        <v>164</v>
      </c>
      <c r="G146" s="47">
        <v>0</v>
      </c>
      <c r="H146" s="47">
        <v>0</v>
      </c>
      <c r="I146" s="47">
        <v>0</v>
      </c>
      <c r="J146" s="47">
        <v>0</v>
      </c>
      <c r="K146" s="47">
        <v>0</v>
      </c>
      <c r="L146" s="82">
        <v>2723</v>
      </c>
      <c r="M146" s="47">
        <v>0</v>
      </c>
      <c r="N146" s="47">
        <v>0</v>
      </c>
      <c r="O146" s="47">
        <v>0</v>
      </c>
      <c r="P146" s="47">
        <v>0</v>
      </c>
      <c r="Q146" s="49"/>
      <c r="R146" s="47"/>
      <c r="S146" s="53">
        <f t="shared" si="4"/>
        <v>2723</v>
      </c>
      <c r="T146" s="42"/>
    </row>
    <row r="147" spans="1:20" s="26" customFormat="1" ht="25.5" hidden="1" customHeight="1" x14ac:dyDescent="0.2">
      <c r="A147" s="43">
        <v>2</v>
      </c>
      <c r="B147" s="44">
        <v>6</v>
      </c>
      <c r="C147" s="44">
        <v>10</v>
      </c>
      <c r="D147" s="44">
        <v>2</v>
      </c>
      <c r="E147" s="45" t="s">
        <v>23</v>
      </c>
      <c r="F147" s="86" t="s">
        <v>165</v>
      </c>
      <c r="G147" s="47">
        <v>0</v>
      </c>
      <c r="H147" s="47">
        <v>0</v>
      </c>
      <c r="I147" s="47">
        <v>0</v>
      </c>
      <c r="J147" s="47">
        <v>0</v>
      </c>
      <c r="K147" s="47">
        <v>0</v>
      </c>
      <c r="L147" s="47">
        <v>0</v>
      </c>
      <c r="M147" s="47">
        <v>0</v>
      </c>
      <c r="N147" s="47">
        <v>0</v>
      </c>
      <c r="O147" s="47">
        <v>0</v>
      </c>
      <c r="P147" s="47"/>
      <c r="Q147" s="49"/>
      <c r="R147" s="47"/>
      <c r="S147" s="53">
        <f t="shared" si="4"/>
        <v>0</v>
      </c>
      <c r="T147" s="42"/>
    </row>
    <row r="148" spans="1:20" s="26" customFormat="1" ht="14.25" customHeight="1" x14ac:dyDescent="0.2">
      <c r="A148" s="43"/>
      <c r="B148" s="44"/>
      <c r="C148" s="44"/>
      <c r="D148" s="44"/>
      <c r="E148" s="45"/>
      <c r="F148" s="55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9"/>
      <c r="R148" s="47"/>
      <c r="S148" s="53"/>
      <c r="T148" s="42"/>
    </row>
    <row r="149" spans="1:20" s="26" customFormat="1" ht="23.25" customHeight="1" x14ac:dyDescent="0.2">
      <c r="A149" s="106"/>
      <c r="B149" s="107"/>
      <c r="C149" s="107"/>
      <c r="D149" s="107"/>
      <c r="E149" s="108"/>
      <c r="F149" s="109" t="s">
        <v>166</v>
      </c>
      <c r="G149" s="110">
        <f t="shared" ref="G149:R149" si="8">SUM(G152)</f>
        <v>4656352.25</v>
      </c>
      <c r="H149" s="110">
        <f t="shared" si="8"/>
        <v>0</v>
      </c>
      <c r="I149" s="110">
        <f t="shared" si="8"/>
        <v>0</v>
      </c>
      <c r="J149" s="110">
        <f t="shared" si="8"/>
        <v>0</v>
      </c>
      <c r="K149" s="110">
        <f t="shared" si="8"/>
        <v>7705163.25</v>
      </c>
      <c r="L149" s="110">
        <f t="shared" si="8"/>
        <v>-4693682.7300000004</v>
      </c>
      <c r="M149" s="110">
        <f t="shared" si="8"/>
        <v>0</v>
      </c>
      <c r="N149" s="110">
        <f t="shared" si="8"/>
        <v>0</v>
      </c>
      <c r="O149" s="110">
        <f t="shared" si="8"/>
        <v>0</v>
      </c>
      <c r="P149" s="110">
        <f t="shared" si="8"/>
        <v>0</v>
      </c>
      <c r="Q149" s="111">
        <f t="shared" si="8"/>
        <v>0</v>
      </c>
      <c r="R149" s="110">
        <f t="shared" si="8"/>
        <v>0</v>
      </c>
      <c r="S149" s="112">
        <f t="shared" ref="S149:S165" si="9">SUM(G149:R149)</f>
        <v>7667832.7699999996</v>
      </c>
    </row>
    <row r="150" spans="1:20" s="121" customFormat="1" ht="0.75" customHeight="1" x14ac:dyDescent="0.25">
      <c r="A150" s="43">
        <v>2</v>
      </c>
      <c r="B150" s="44">
        <v>7</v>
      </c>
      <c r="C150" s="44">
        <v>1</v>
      </c>
      <c r="D150" s="44">
        <v>2</v>
      </c>
      <c r="E150" s="45" t="s">
        <v>23</v>
      </c>
      <c r="F150" s="80" t="s">
        <v>167</v>
      </c>
      <c r="G150" s="118">
        <v>0</v>
      </c>
      <c r="H150" s="119">
        <v>0</v>
      </c>
      <c r="I150" s="119">
        <v>0</v>
      </c>
      <c r="J150" s="119">
        <v>0</v>
      </c>
      <c r="K150" s="47"/>
      <c r="L150" s="119"/>
      <c r="M150" s="119">
        <v>0</v>
      </c>
      <c r="N150" s="119">
        <v>0</v>
      </c>
      <c r="O150" s="119"/>
      <c r="P150" s="119"/>
      <c r="Q150" s="120"/>
      <c r="R150" s="119"/>
      <c r="S150" s="53">
        <f>SUM(G150:R150)</f>
        <v>0</v>
      </c>
    </row>
    <row r="151" spans="1:20" s="121" customFormat="1" ht="19.5" hidden="1" customHeight="1" x14ac:dyDescent="0.25">
      <c r="A151" s="43">
        <v>2</v>
      </c>
      <c r="B151" s="44">
        <v>7</v>
      </c>
      <c r="C151" s="44">
        <v>1</v>
      </c>
      <c r="D151" s="44">
        <v>3</v>
      </c>
      <c r="E151" s="45" t="s">
        <v>23</v>
      </c>
      <c r="F151" s="86" t="s">
        <v>168</v>
      </c>
      <c r="G151" s="118"/>
      <c r="H151" s="119"/>
      <c r="I151" s="119"/>
      <c r="J151" s="119"/>
      <c r="K151" s="47"/>
      <c r="L151" s="119"/>
      <c r="M151" s="119">
        <v>0</v>
      </c>
      <c r="N151" s="119">
        <v>0</v>
      </c>
      <c r="O151" s="119"/>
      <c r="P151" s="119"/>
      <c r="Q151" s="120"/>
      <c r="R151" s="119"/>
      <c r="S151" s="53">
        <f>SUM(G151:R151)</f>
        <v>0</v>
      </c>
    </row>
    <row r="152" spans="1:20" s="26" customFormat="1" ht="27" customHeight="1" x14ac:dyDescent="0.2">
      <c r="A152" s="43">
        <v>2</v>
      </c>
      <c r="B152" s="44">
        <v>7</v>
      </c>
      <c r="C152" s="44">
        <v>2</v>
      </c>
      <c r="D152" s="44">
        <v>1</v>
      </c>
      <c r="E152" s="45" t="s">
        <v>23</v>
      </c>
      <c r="F152" s="55" t="s">
        <v>169</v>
      </c>
      <c r="G152" s="47">
        <f>4656352.25</f>
        <v>4656352.25</v>
      </c>
      <c r="H152" s="47">
        <v>0</v>
      </c>
      <c r="I152" s="47">
        <v>0</v>
      </c>
      <c r="J152" s="47">
        <v>0</v>
      </c>
      <c r="K152" s="47">
        <v>7705163.25</v>
      </c>
      <c r="L152" s="47">
        <v>-4693682.7300000004</v>
      </c>
      <c r="M152" s="47">
        <v>0</v>
      </c>
      <c r="N152" s="47">
        <v>0</v>
      </c>
      <c r="O152" s="47">
        <v>0</v>
      </c>
      <c r="P152" s="47">
        <v>0</v>
      </c>
      <c r="Q152" s="49"/>
      <c r="R152" s="47"/>
      <c r="S152" s="53">
        <f>SUM(G152:R152)</f>
        <v>7667832.7699999996</v>
      </c>
      <c r="T152" s="42"/>
    </row>
    <row r="153" spans="1:20" s="26" customFormat="1" ht="18" hidden="1" customHeight="1" x14ac:dyDescent="0.2">
      <c r="A153" s="43"/>
      <c r="B153" s="44"/>
      <c r="C153" s="44"/>
      <c r="D153" s="44"/>
      <c r="E153" s="45"/>
      <c r="F153" s="55"/>
      <c r="G153" s="55"/>
      <c r="H153" s="47"/>
      <c r="I153" s="47"/>
      <c r="J153" s="47"/>
      <c r="K153" s="47"/>
      <c r="L153" s="47"/>
      <c r="M153" s="47"/>
      <c r="N153" s="47"/>
      <c r="O153" s="47"/>
      <c r="P153" s="47"/>
      <c r="Q153" s="49"/>
      <c r="R153" s="47"/>
      <c r="S153" s="53"/>
    </row>
    <row r="154" spans="1:20" s="26" customFormat="1" ht="19.5" hidden="1" customHeight="1" x14ac:dyDescent="0.2">
      <c r="A154" s="106"/>
      <c r="B154" s="107"/>
      <c r="C154" s="107"/>
      <c r="D154" s="107"/>
      <c r="E154" s="108"/>
      <c r="F154" s="109" t="s">
        <v>170</v>
      </c>
      <c r="G154" s="114">
        <f t="shared" ref="G154:R154" si="10">SUM(G155:G156)</f>
        <v>0</v>
      </c>
      <c r="H154" s="114">
        <f t="shared" si="10"/>
        <v>0</v>
      </c>
      <c r="I154" s="114">
        <f t="shared" si="10"/>
        <v>0</v>
      </c>
      <c r="J154" s="114">
        <f t="shared" si="10"/>
        <v>0</v>
      </c>
      <c r="K154" s="114">
        <f t="shared" si="10"/>
        <v>0</v>
      </c>
      <c r="L154" s="114">
        <f t="shared" si="10"/>
        <v>0</v>
      </c>
      <c r="M154" s="114">
        <f t="shared" si="10"/>
        <v>0</v>
      </c>
      <c r="N154" s="114">
        <f t="shared" si="10"/>
        <v>0</v>
      </c>
      <c r="O154" s="114">
        <f t="shared" si="10"/>
        <v>0</v>
      </c>
      <c r="P154" s="114">
        <f t="shared" si="10"/>
        <v>0</v>
      </c>
      <c r="Q154" s="122">
        <f t="shared" si="10"/>
        <v>0</v>
      </c>
      <c r="R154" s="114">
        <f t="shared" si="10"/>
        <v>0</v>
      </c>
      <c r="S154" s="112">
        <f t="shared" si="9"/>
        <v>0</v>
      </c>
    </row>
    <row r="155" spans="1:20" s="26" customFormat="1" ht="19.5" hidden="1" customHeight="1" x14ac:dyDescent="0.2">
      <c r="A155" s="43">
        <v>2</v>
      </c>
      <c r="B155" s="44">
        <v>9</v>
      </c>
      <c r="C155" s="44">
        <v>1</v>
      </c>
      <c r="D155" s="44">
        <v>1</v>
      </c>
      <c r="E155" s="45" t="s">
        <v>23</v>
      </c>
      <c r="F155" s="55" t="s">
        <v>171</v>
      </c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9"/>
      <c r="R155" s="47"/>
      <c r="S155" s="53">
        <f t="shared" si="9"/>
        <v>0</v>
      </c>
      <c r="T155" s="42"/>
    </row>
    <row r="156" spans="1:20" s="26" customFormat="1" ht="19.5" hidden="1" customHeight="1" x14ac:dyDescent="0.2">
      <c r="A156" s="43">
        <v>2</v>
      </c>
      <c r="B156" s="44">
        <v>9</v>
      </c>
      <c r="C156" s="44">
        <v>1</v>
      </c>
      <c r="D156" s="44">
        <v>2</v>
      </c>
      <c r="E156" s="45" t="s">
        <v>23</v>
      </c>
      <c r="F156" s="55" t="s">
        <v>172</v>
      </c>
      <c r="G156" s="47">
        <v>0</v>
      </c>
      <c r="H156" s="47">
        <v>0</v>
      </c>
      <c r="I156" s="47">
        <v>0</v>
      </c>
      <c r="J156" s="47">
        <v>0</v>
      </c>
      <c r="K156" s="47">
        <v>0</v>
      </c>
      <c r="L156" s="47">
        <v>0</v>
      </c>
      <c r="M156" s="47">
        <v>0</v>
      </c>
      <c r="N156" s="47">
        <v>0</v>
      </c>
      <c r="O156" s="47">
        <v>0</v>
      </c>
      <c r="P156" s="47"/>
      <c r="Q156" s="49"/>
      <c r="R156" s="47"/>
      <c r="S156" s="53">
        <f t="shared" si="9"/>
        <v>0</v>
      </c>
    </row>
    <row r="157" spans="1:20" s="26" customFormat="1" ht="19.5" hidden="1" customHeight="1" x14ac:dyDescent="0.2">
      <c r="A157" s="43"/>
      <c r="B157" s="44"/>
      <c r="C157" s="44"/>
      <c r="D157" s="44"/>
      <c r="E157" s="45"/>
      <c r="F157" s="55"/>
      <c r="G157" s="55"/>
      <c r="H157" s="47"/>
      <c r="I157" s="47"/>
      <c r="J157" s="47"/>
      <c r="K157" s="47"/>
      <c r="L157" s="47"/>
      <c r="M157" s="47"/>
      <c r="N157" s="47"/>
      <c r="O157" s="47"/>
      <c r="P157" s="47"/>
      <c r="Q157" s="49"/>
      <c r="R157" s="47"/>
      <c r="S157" s="53"/>
    </row>
    <row r="158" spans="1:20" s="26" customFormat="1" ht="19.5" hidden="1" customHeight="1" x14ac:dyDescent="0.2">
      <c r="A158" s="106"/>
      <c r="B158" s="107"/>
      <c r="C158" s="107"/>
      <c r="D158" s="107"/>
      <c r="E158" s="108"/>
      <c r="F158" s="109" t="s">
        <v>173</v>
      </c>
      <c r="G158" s="110">
        <f>SUM(G159)</f>
        <v>0</v>
      </c>
      <c r="H158" s="110">
        <f t="shared" ref="H158:R158" si="11">SUM(H159)</f>
        <v>0</v>
      </c>
      <c r="I158" s="110">
        <f t="shared" si="11"/>
        <v>0</v>
      </c>
      <c r="J158" s="110">
        <f t="shared" si="11"/>
        <v>0</v>
      </c>
      <c r="K158" s="110">
        <f t="shared" si="11"/>
        <v>0</v>
      </c>
      <c r="L158" s="110">
        <f t="shared" si="11"/>
        <v>0</v>
      </c>
      <c r="M158" s="110">
        <f t="shared" si="11"/>
        <v>0</v>
      </c>
      <c r="N158" s="110">
        <f t="shared" si="11"/>
        <v>0</v>
      </c>
      <c r="O158" s="110">
        <f t="shared" si="11"/>
        <v>0</v>
      </c>
      <c r="P158" s="110">
        <f t="shared" si="11"/>
        <v>0</v>
      </c>
      <c r="Q158" s="111">
        <f t="shared" si="11"/>
        <v>0</v>
      </c>
      <c r="R158" s="110">
        <f t="shared" si="11"/>
        <v>0</v>
      </c>
      <c r="S158" s="112">
        <f t="shared" si="9"/>
        <v>0</v>
      </c>
    </row>
    <row r="159" spans="1:20" s="26" customFormat="1" ht="19.5" hidden="1" customHeight="1" x14ac:dyDescent="0.2">
      <c r="A159" s="81">
        <v>3</v>
      </c>
      <c r="B159" s="78">
        <v>1</v>
      </c>
      <c r="C159" s="78">
        <v>1</v>
      </c>
      <c r="D159" s="78">
        <v>1</v>
      </c>
      <c r="E159" s="79" t="s">
        <v>23</v>
      </c>
      <c r="F159" s="80" t="s">
        <v>173</v>
      </c>
      <c r="G159" s="47">
        <v>0</v>
      </c>
      <c r="H159" s="47">
        <v>0</v>
      </c>
      <c r="I159" s="47"/>
      <c r="J159" s="47"/>
      <c r="K159" s="47">
        <v>0</v>
      </c>
      <c r="L159" s="47">
        <v>0</v>
      </c>
      <c r="M159" s="47">
        <v>0</v>
      </c>
      <c r="N159" s="47">
        <v>0</v>
      </c>
      <c r="O159" s="47">
        <v>0</v>
      </c>
      <c r="P159" s="47"/>
      <c r="Q159" s="49"/>
      <c r="R159" s="47"/>
      <c r="S159" s="53">
        <f t="shared" si="9"/>
        <v>0</v>
      </c>
    </row>
    <row r="160" spans="1:20" s="26" customFormat="1" ht="19.5" hidden="1" customHeight="1" x14ac:dyDescent="0.2">
      <c r="A160" s="43"/>
      <c r="B160" s="44"/>
      <c r="C160" s="44"/>
      <c r="D160" s="44"/>
      <c r="E160" s="45"/>
      <c r="F160" s="55"/>
      <c r="G160" s="55"/>
      <c r="H160" s="47"/>
      <c r="I160" s="47"/>
      <c r="J160" s="47"/>
      <c r="K160" s="47"/>
      <c r="L160" s="47"/>
      <c r="M160" s="47"/>
      <c r="N160" s="47"/>
      <c r="O160" s="47"/>
      <c r="P160" s="47"/>
      <c r="Q160" s="49"/>
      <c r="R160" s="47"/>
      <c r="S160" s="53">
        <f t="shared" si="9"/>
        <v>0</v>
      </c>
    </row>
    <row r="161" spans="1:20" s="26" customFormat="1" ht="19.5" hidden="1" customHeight="1" x14ac:dyDescent="0.2">
      <c r="A161" s="106"/>
      <c r="B161" s="107"/>
      <c r="C161" s="107"/>
      <c r="D161" s="107"/>
      <c r="E161" s="108"/>
      <c r="F161" s="109" t="s">
        <v>174</v>
      </c>
      <c r="G161" s="110">
        <f t="shared" ref="G161:R161" si="12">SUM(G162:G162)</f>
        <v>0</v>
      </c>
      <c r="H161" s="110">
        <f t="shared" si="12"/>
        <v>0</v>
      </c>
      <c r="I161" s="110">
        <f t="shared" si="12"/>
        <v>0</v>
      </c>
      <c r="J161" s="110">
        <f t="shared" si="12"/>
        <v>0</v>
      </c>
      <c r="K161" s="110">
        <f t="shared" si="12"/>
        <v>0</v>
      </c>
      <c r="L161" s="110">
        <f t="shared" si="12"/>
        <v>0</v>
      </c>
      <c r="M161" s="110">
        <f t="shared" si="12"/>
        <v>0</v>
      </c>
      <c r="N161" s="110">
        <f t="shared" si="12"/>
        <v>0</v>
      </c>
      <c r="O161" s="110">
        <f t="shared" si="12"/>
        <v>0</v>
      </c>
      <c r="P161" s="110">
        <f t="shared" si="12"/>
        <v>0</v>
      </c>
      <c r="Q161" s="111">
        <f t="shared" si="12"/>
        <v>0</v>
      </c>
      <c r="R161" s="110">
        <f t="shared" si="12"/>
        <v>0</v>
      </c>
      <c r="S161" s="112">
        <f t="shared" si="9"/>
        <v>0</v>
      </c>
    </row>
    <row r="162" spans="1:20" s="26" customFormat="1" ht="19.5" hidden="1" customHeight="1" x14ac:dyDescent="0.2">
      <c r="A162" s="43">
        <v>4</v>
      </c>
      <c r="B162" s="44">
        <v>2</v>
      </c>
      <c r="C162" s="44">
        <v>1</v>
      </c>
      <c r="D162" s="44">
        <v>5</v>
      </c>
      <c r="E162" s="45" t="s">
        <v>23</v>
      </c>
      <c r="F162" s="123" t="s">
        <v>175</v>
      </c>
      <c r="G162" s="47">
        <v>0</v>
      </c>
      <c r="H162" s="47">
        <v>0</v>
      </c>
      <c r="I162" s="47">
        <v>0</v>
      </c>
      <c r="J162" s="47">
        <v>0</v>
      </c>
      <c r="K162" s="47">
        <v>0</v>
      </c>
      <c r="L162" s="47">
        <v>0</v>
      </c>
      <c r="M162" s="47">
        <v>0</v>
      </c>
      <c r="N162" s="47">
        <v>0</v>
      </c>
      <c r="O162" s="47"/>
      <c r="P162" s="47"/>
      <c r="Q162" s="49"/>
      <c r="R162" s="47"/>
      <c r="S162" s="53">
        <f t="shared" si="9"/>
        <v>0</v>
      </c>
    </row>
    <row r="163" spans="1:20" s="26" customFormat="1" ht="19.5" hidden="1" customHeight="1" x14ac:dyDescent="0.2">
      <c r="A163" s="43"/>
      <c r="B163" s="44"/>
      <c r="C163" s="44"/>
      <c r="D163" s="44"/>
      <c r="E163" s="45"/>
      <c r="F163" s="55"/>
      <c r="G163" s="55"/>
      <c r="H163" s="47"/>
      <c r="I163" s="47"/>
      <c r="J163" s="47"/>
      <c r="K163" s="47"/>
      <c r="L163" s="47"/>
      <c r="M163" s="47"/>
      <c r="N163" s="47"/>
      <c r="O163" s="47"/>
      <c r="P163" s="47"/>
      <c r="Q163" s="49"/>
      <c r="R163" s="47"/>
      <c r="S163" s="53"/>
    </row>
    <row r="164" spans="1:20" s="26" customFormat="1" ht="19.5" hidden="1" customHeight="1" x14ac:dyDescent="0.2">
      <c r="A164" s="106"/>
      <c r="B164" s="107"/>
      <c r="C164" s="107"/>
      <c r="D164" s="107"/>
      <c r="E164" s="108"/>
      <c r="F164" s="109" t="s">
        <v>176</v>
      </c>
      <c r="G164" s="110">
        <f>SUM(G165)</f>
        <v>0</v>
      </c>
      <c r="H164" s="110">
        <f t="shared" ref="H164:R164" si="13">SUM(H165)</f>
        <v>0</v>
      </c>
      <c r="I164" s="110">
        <f t="shared" si="13"/>
        <v>0</v>
      </c>
      <c r="J164" s="110">
        <f t="shared" si="13"/>
        <v>0</v>
      </c>
      <c r="K164" s="110">
        <f t="shared" si="13"/>
        <v>0</v>
      </c>
      <c r="L164" s="110">
        <f t="shared" si="13"/>
        <v>0</v>
      </c>
      <c r="M164" s="110">
        <f t="shared" si="13"/>
        <v>0</v>
      </c>
      <c r="N164" s="110">
        <f t="shared" si="13"/>
        <v>0</v>
      </c>
      <c r="O164" s="110">
        <f t="shared" si="13"/>
        <v>0</v>
      </c>
      <c r="P164" s="110">
        <f t="shared" si="13"/>
        <v>0</v>
      </c>
      <c r="Q164" s="111">
        <f t="shared" si="13"/>
        <v>0</v>
      </c>
      <c r="R164" s="110">
        <f t="shared" si="13"/>
        <v>0</v>
      </c>
      <c r="S164" s="112">
        <f t="shared" si="9"/>
        <v>0</v>
      </c>
    </row>
    <row r="165" spans="1:20" s="26" customFormat="1" ht="19.5" hidden="1" customHeight="1" x14ac:dyDescent="0.2">
      <c r="A165" s="124" t="s">
        <v>177</v>
      </c>
      <c r="B165" s="44">
        <v>2</v>
      </c>
      <c r="C165" s="44">
        <v>2</v>
      </c>
      <c r="D165" s="44">
        <v>1</v>
      </c>
      <c r="E165" s="45" t="s">
        <v>23</v>
      </c>
      <c r="F165" s="55" t="s">
        <v>178</v>
      </c>
      <c r="G165" s="47">
        <v>0</v>
      </c>
      <c r="H165" s="47">
        <v>0</v>
      </c>
      <c r="I165" s="47">
        <v>0</v>
      </c>
      <c r="J165" s="47">
        <v>0</v>
      </c>
      <c r="K165" s="47">
        <v>0</v>
      </c>
      <c r="L165" s="47">
        <v>0</v>
      </c>
      <c r="M165" s="47">
        <v>0</v>
      </c>
      <c r="N165" s="47">
        <v>0</v>
      </c>
      <c r="O165" s="47"/>
      <c r="P165" s="47"/>
      <c r="Q165" s="49"/>
      <c r="R165" s="47"/>
      <c r="S165" s="53">
        <f t="shared" si="9"/>
        <v>0</v>
      </c>
      <c r="T165" s="113"/>
    </row>
    <row r="166" spans="1:20" s="26" customFormat="1" ht="10.5" customHeight="1" thickBot="1" x14ac:dyDescent="0.25">
      <c r="A166" s="56"/>
      <c r="B166" s="59"/>
      <c r="C166" s="59"/>
      <c r="D166" s="59"/>
      <c r="E166" s="59"/>
      <c r="F166" s="59"/>
      <c r="G166" s="59"/>
      <c r="H166" s="60"/>
      <c r="I166" s="60"/>
      <c r="J166" s="60"/>
      <c r="K166" s="60"/>
      <c r="L166" s="60"/>
      <c r="M166" s="60"/>
      <c r="N166" s="60"/>
      <c r="O166" s="60"/>
      <c r="P166" s="60"/>
      <c r="Q166" s="62"/>
      <c r="R166" s="60"/>
      <c r="S166" s="63"/>
      <c r="T166" s="42"/>
    </row>
    <row r="167" spans="1:20" s="26" customFormat="1" ht="24.75" customHeight="1" thickBot="1" x14ac:dyDescent="0.25">
      <c r="A167" s="125" t="s">
        <v>179</v>
      </c>
      <c r="B167" s="126"/>
      <c r="C167" s="126"/>
      <c r="D167" s="126"/>
      <c r="E167" s="126"/>
      <c r="F167" s="126"/>
      <c r="G167" s="71">
        <f t="shared" ref="G167:S167" si="14">SUM(G164+G161+G158+G154+G149+G130+G126+G107+G73+G28+G8)</f>
        <v>76714612.629999995</v>
      </c>
      <c r="H167" s="71">
        <f t="shared" si="14"/>
        <v>34883577.25</v>
      </c>
      <c r="I167" s="71">
        <f t="shared" si="14"/>
        <v>59196758.180000007</v>
      </c>
      <c r="J167" s="71">
        <f t="shared" si="14"/>
        <v>24925689.790000007</v>
      </c>
      <c r="K167" s="71">
        <f t="shared" si="14"/>
        <v>79903027.370000005</v>
      </c>
      <c r="L167" s="71">
        <f t="shared" si="14"/>
        <v>59345642.130000003</v>
      </c>
      <c r="M167" s="71">
        <f t="shared" si="14"/>
        <v>65292315.190000013</v>
      </c>
      <c r="N167" s="71">
        <f t="shared" si="14"/>
        <v>122485969.05000001</v>
      </c>
      <c r="O167" s="71">
        <f t="shared" si="14"/>
        <v>129672879.00999999</v>
      </c>
      <c r="P167" s="71">
        <f t="shared" si="14"/>
        <v>50400716.709999993</v>
      </c>
      <c r="Q167" s="71">
        <f t="shared" si="14"/>
        <v>0</v>
      </c>
      <c r="R167" s="71">
        <f t="shared" si="14"/>
        <v>0</v>
      </c>
      <c r="S167" s="74">
        <f t="shared" si="14"/>
        <v>702821187.31000006</v>
      </c>
      <c r="T167" s="42"/>
    </row>
    <row r="168" spans="1:20" ht="19.5" customHeight="1" x14ac:dyDescent="0.25">
      <c r="A168" s="127"/>
      <c r="B168" s="128"/>
      <c r="C168" s="128"/>
      <c r="D168" s="128"/>
      <c r="E168" s="128"/>
      <c r="F168" s="128"/>
      <c r="G168" s="129"/>
      <c r="H168" s="130"/>
      <c r="I168" s="130"/>
      <c r="J168" s="130"/>
      <c r="K168" s="131"/>
      <c r="L168" s="130"/>
      <c r="M168" s="130"/>
      <c r="N168" s="130"/>
      <c r="O168" s="130"/>
      <c r="P168" s="130"/>
      <c r="Q168" s="132"/>
      <c r="R168" s="130"/>
      <c r="S168" s="130"/>
    </row>
    <row r="169" spans="1:20" ht="28.5" customHeight="1" x14ac:dyDescent="0.25">
      <c r="A169" s="127"/>
      <c r="B169" s="128"/>
      <c r="C169" s="128"/>
      <c r="D169" s="128"/>
      <c r="E169" s="128"/>
      <c r="F169" s="127"/>
      <c r="G169" s="128"/>
      <c r="H169" s="130"/>
      <c r="I169" s="130"/>
      <c r="J169" s="130"/>
      <c r="K169" s="131"/>
      <c r="L169" s="130"/>
      <c r="M169" s="130"/>
      <c r="N169" s="130"/>
      <c r="O169" s="130"/>
      <c r="P169" s="130"/>
      <c r="Q169" s="132"/>
      <c r="R169" s="130"/>
      <c r="S169" s="130"/>
    </row>
    <row r="170" spans="1:20" ht="28.5" customHeight="1" x14ac:dyDescent="0.25">
      <c r="A170" s="127"/>
      <c r="B170" s="128"/>
      <c r="C170" s="128"/>
      <c r="D170" s="128"/>
      <c r="E170" s="128"/>
      <c r="F170" s="127"/>
      <c r="G170" s="128"/>
      <c r="H170" s="130"/>
      <c r="I170" s="130"/>
      <c r="J170" s="130"/>
      <c r="K170" s="131"/>
      <c r="L170" s="130"/>
      <c r="M170" s="130"/>
      <c r="N170" s="130"/>
      <c r="O170" s="130"/>
      <c r="P170" s="130"/>
      <c r="Q170" s="132"/>
      <c r="R170" s="130"/>
      <c r="S170" s="129"/>
    </row>
    <row r="171" spans="1:20" ht="28.5" customHeight="1" x14ac:dyDescent="0.25">
      <c r="A171" s="127"/>
      <c r="B171" s="128"/>
      <c r="C171" s="128"/>
      <c r="D171" s="128"/>
      <c r="E171" s="128"/>
      <c r="F171" s="127"/>
      <c r="G171" s="128"/>
      <c r="H171" s="130"/>
      <c r="I171" s="130"/>
      <c r="J171" s="130"/>
      <c r="K171" s="131"/>
      <c r="L171" s="130"/>
      <c r="M171" s="130"/>
      <c r="N171" s="130"/>
      <c r="O171" s="130"/>
      <c r="P171" s="130"/>
      <c r="Q171" s="132"/>
      <c r="R171" s="130"/>
      <c r="S171" s="129"/>
    </row>
    <row r="172" spans="1:20" s="135" customFormat="1" ht="28.5" customHeight="1" x14ac:dyDescent="0.35">
      <c r="A172" s="133" t="s">
        <v>180</v>
      </c>
      <c r="B172" s="133"/>
      <c r="C172" s="133"/>
      <c r="D172" s="133"/>
      <c r="E172" s="133"/>
      <c r="F172" s="133"/>
      <c r="G172" s="134" t="s">
        <v>181</v>
      </c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</row>
    <row r="173" spans="1:20" s="137" customFormat="1" ht="28.5" customHeight="1" x14ac:dyDescent="0.35">
      <c r="A173" s="136" t="s">
        <v>182</v>
      </c>
      <c r="B173" s="136"/>
      <c r="C173" s="136"/>
      <c r="D173" s="136"/>
      <c r="E173" s="136"/>
      <c r="F173" s="136"/>
      <c r="G173" s="136" t="s">
        <v>183</v>
      </c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</row>
    <row r="174" spans="1:20" ht="22.5" customHeight="1" x14ac:dyDescent="0.25">
      <c r="A174" s="127"/>
      <c r="B174" s="138"/>
      <c r="C174" s="138"/>
      <c r="D174" s="138"/>
      <c r="E174" s="138"/>
      <c r="F174" s="138"/>
      <c r="G174" s="139"/>
      <c r="H174" s="138"/>
      <c r="I174" s="138"/>
      <c r="J174" s="138"/>
      <c r="K174" s="138"/>
      <c r="L174" s="138"/>
      <c r="M174" s="140"/>
      <c r="N174" s="140"/>
      <c r="O174" s="140"/>
      <c r="P174" s="140"/>
      <c r="Q174" s="141"/>
      <c r="R174" s="140"/>
      <c r="S174" s="138"/>
    </row>
    <row r="175" spans="1:20" ht="24" customHeight="1" x14ac:dyDescent="0.25">
      <c r="A175" s="127"/>
      <c r="B175" s="138"/>
      <c r="C175" s="138"/>
      <c r="D175" s="138"/>
      <c r="E175" s="138"/>
      <c r="F175" s="138"/>
      <c r="G175" s="139"/>
      <c r="H175" s="138"/>
      <c r="I175" s="138"/>
      <c r="J175" s="138"/>
      <c r="K175" s="138"/>
      <c r="L175" s="138"/>
      <c r="M175" s="140"/>
      <c r="N175" s="140"/>
      <c r="O175" s="140"/>
      <c r="P175" s="140"/>
      <c r="Q175" s="141"/>
      <c r="R175" s="140"/>
      <c r="S175" s="138"/>
    </row>
    <row r="176" spans="1:20" ht="25.5" customHeight="1" x14ac:dyDescent="0.25">
      <c r="A176" s="127"/>
      <c r="B176" s="142"/>
      <c r="C176" s="128"/>
      <c r="D176" s="128"/>
      <c r="E176" s="128"/>
      <c r="F176" s="128"/>
      <c r="G176" s="142"/>
      <c r="H176" s="142"/>
      <c r="I176" s="143"/>
      <c r="J176" s="130"/>
      <c r="K176" s="131"/>
      <c r="L176" s="130"/>
      <c r="M176" s="130"/>
      <c r="N176" s="130"/>
      <c r="O176" s="130"/>
      <c r="P176" s="130"/>
      <c r="Q176" s="132"/>
      <c r="R176" s="130"/>
      <c r="S176" s="128"/>
    </row>
    <row r="177" spans="1:19" s="137" customFormat="1" ht="28.5" customHeight="1" x14ac:dyDescent="0.35">
      <c r="A177" s="144" t="s">
        <v>184</v>
      </c>
      <c r="B177" s="144"/>
      <c r="C177" s="144"/>
      <c r="D177" s="144"/>
      <c r="E177" s="144"/>
      <c r="F177" s="144"/>
      <c r="G177" s="145" t="s">
        <v>185</v>
      </c>
      <c r="H177" s="145"/>
      <c r="I177" s="145"/>
      <c r="J177" s="145"/>
      <c r="K177" s="145"/>
      <c r="L177" s="145"/>
      <c r="M177" s="145"/>
      <c r="N177" s="145"/>
      <c r="O177" s="145"/>
      <c r="P177" s="145"/>
      <c r="Q177" s="145"/>
      <c r="R177" s="145"/>
      <c r="S177" s="145"/>
    </row>
    <row r="178" spans="1:19" s="137" customFormat="1" ht="28.5" customHeight="1" x14ac:dyDescent="0.35">
      <c r="A178" s="146" t="s">
        <v>186</v>
      </c>
      <c r="B178" s="146"/>
      <c r="C178" s="146"/>
      <c r="D178" s="146"/>
      <c r="E178" s="146"/>
      <c r="F178" s="146"/>
      <c r="G178" s="136" t="s">
        <v>187</v>
      </c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</row>
    <row r="179" spans="1:19" ht="28.5" customHeight="1" x14ac:dyDescent="0.25">
      <c r="A179" s="127"/>
      <c r="B179" s="128"/>
      <c r="C179" s="128"/>
      <c r="D179" s="128"/>
      <c r="E179" s="128"/>
      <c r="F179" s="128"/>
      <c r="G179" s="128"/>
      <c r="H179" s="130"/>
      <c r="I179" s="130"/>
      <c r="J179" s="130"/>
      <c r="K179" s="131"/>
      <c r="L179" s="130"/>
      <c r="M179" s="130"/>
      <c r="N179" s="130"/>
      <c r="O179" s="130"/>
      <c r="P179" s="130"/>
      <c r="Q179" s="132"/>
      <c r="R179" s="130"/>
      <c r="S179" s="128"/>
    </row>
    <row r="180" spans="1:19" ht="28.5" customHeight="1" x14ac:dyDescent="0.25">
      <c r="A180" s="147"/>
      <c r="B180" s="147"/>
      <c r="C180" s="147"/>
      <c r="D180" s="147"/>
      <c r="E180" s="147"/>
      <c r="F180" s="147"/>
      <c r="G180" s="147"/>
      <c r="H180" s="147"/>
      <c r="I180" s="130"/>
      <c r="J180" s="148"/>
      <c r="K180" s="149"/>
      <c r="L180" s="148"/>
      <c r="M180" s="148"/>
      <c r="N180" s="148"/>
      <c r="O180" s="148"/>
      <c r="P180" s="148"/>
      <c r="Q180" s="150"/>
      <c r="R180" s="148"/>
      <c r="S180" s="147"/>
    </row>
  </sheetData>
  <mergeCells count="13">
    <mergeCell ref="A173:F173"/>
    <mergeCell ref="G173:S173"/>
    <mergeCell ref="A177:F177"/>
    <mergeCell ref="G177:S177"/>
    <mergeCell ref="A178:F178"/>
    <mergeCell ref="G178:S178"/>
    <mergeCell ref="F1:S2"/>
    <mergeCell ref="E4:S4"/>
    <mergeCell ref="E5:S5"/>
    <mergeCell ref="E6:S6"/>
    <mergeCell ref="A167:F167"/>
    <mergeCell ref="A172:F172"/>
    <mergeCell ref="G172:S172"/>
  </mergeCells>
  <printOptions horizontalCentered="1"/>
  <pageMargins left="0.196850393700787" right="0.196850393700787" top="0.196850393700787" bottom="0.196850393700787" header="0.196850393700787" footer="0.196850393700787"/>
  <pageSetup paperSize="5" scale="55" orientation="landscape" r:id="rId1"/>
  <headerFooter>
    <oddFooter>&amp;C&amp;P</oddFooter>
  </headerFooter>
  <rowBreaks count="4" manualBreakCount="4">
    <brk id="27" max="16383" man="1"/>
    <brk id="72" max="16383" man="1"/>
    <brk id="106" max="16383" man="1"/>
    <brk id="178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2021</vt:lpstr>
      <vt:lpstr>'EJEC. 2021'!Área_de_impresión</vt:lpstr>
      <vt:lpstr>'EJEC.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18293</dc:creator>
  <cp:lastModifiedBy>18293</cp:lastModifiedBy>
  <dcterms:created xsi:type="dcterms:W3CDTF">2021-11-08T17:12:02Z</dcterms:created>
  <dcterms:modified xsi:type="dcterms:W3CDTF">2021-11-08T17:12:43Z</dcterms:modified>
</cp:coreProperties>
</file>